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11c55ebafb70e7/Documents/College 21-22/Advanced Investments/"/>
    </mc:Choice>
  </mc:AlternateContent>
  <xr:revisionPtr revIDLastSave="20" documentId="13_ncr:1_{87548EF9-6359-4DF6-AD5E-6BE4FC839C23}" xr6:coauthVersionLast="46" xr6:coauthVersionMax="46" xr10:uidLastSave="{7A3F0A13-D037-4DFE-A4E5-E03FD8939C2A}"/>
  <bookViews>
    <workbookView xWindow="-120" yWindow="-120" windowWidth="29040" windowHeight="15840" activeTab="3" xr2:uid="{1BD4CBEB-D0B5-4753-86D7-2D12CEE50938}"/>
  </bookViews>
  <sheets>
    <sheet name="Cover Page" sheetId="1" r:id="rId1"/>
    <sheet name="Table of Contents" sheetId="3" r:id="rId2"/>
    <sheet name="About" sheetId="2" r:id="rId3"/>
    <sheet name="Dashboard" sheetId="8" r:id="rId4"/>
    <sheet name="Instructions" sheetId="6" r:id="rId5"/>
    <sheet name="Work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7" l="1"/>
  <c r="M35" i="8"/>
  <c r="M36" i="8"/>
  <c r="M37" i="8"/>
  <c r="M38" i="8"/>
  <c r="M34" i="8"/>
  <c r="O23" i="8"/>
  <c r="O24" i="8"/>
  <c r="O25" i="8"/>
  <c r="O26" i="8"/>
  <c r="O22" i="8"/>
  <c r="E35" i="8"/>
  <c r="E36" i="8"/>
  <c r="E37" i="8"/>
  <c r="E38" i="8"/>
  <c r="E34" i="8"/>
  <c r="F23" i="8"/>
  <c r="F24" i="8"/>
  <c r="F25" i="8"/>
  <c r="F26" i="8"/>
  <c r="F22" i="8"/>
  <c r="E23" i="8"/>
  <c r="E24" i="8"/>
  <c r="E25" i="8"/>
  <c r="E26" i="8"/>
  <c r="E22" i="8"/>
  <c r="K42" i="7"/>
  <c r="K43" i="7"/>
  <c r="K44" i="7"/>
  <c r="K45" i="7"/>
  <c r="K41" i="7"/>
  <c r="K46" i="7" s="1"/>
  <c r="F33" i="7"/>
  <c r="F35" i="7"/>
  <c r="F36" i="7"/>
  <c r="E36" i="7"/>
  <c r="L27" i="7" s="1"/>
  <c r="G24" i="7"/>
  <c r="H24" i="7" s="1"/>
  <c r="G25" i="7"/>
  <c r="G26" i="7"/>
  <c r="H26" i="7" s="1"/>
  <c r="K35" i="7" s="1"/>
  <c r="G27" i="7"/>
  <c r="H27" i="7" s="1"/>
  <c r="K36" i="7" s="1"/>
  <c r="G23" i="7"/>
  <c r="E24" i="7"/>
  <c r="E25" i="7"/>
  <c r="E26" i="7"/>
  <c r="E27" i="7"/>
  <c r="F27" i="7" s="1"/>
  <c r="E23" i="7"/>
  <c r="I16" i="7"/>
  <c r="E35" i="7" s="1"/>
  <c r="L26" i="7" s="1"/>
  <c r="K15" i="7"/>
  <c r="I15" i="7"/>
  <c r="E34" i="7" s="1"/>
  <c r="L25" i="7" s="1"/>
  <c r="I14" i="7"/>
  <c r="E33" i="7" s="1"/>
  <c r="K13" i="7"/>
  <c r="I13" i="7"/>
  <c r="E32" i="7" s="1"/>
  <c r="L23" i="7" s="1"/>
  <c r="F26" i="7" l="1"/>
  <c r="F25" i="7"/>
  <c r="F23" i="7"/>
  <c r="K23" i="7" s="1"/>
  <c r="K27" i="7"/>
  <c r="K54" i="7"/>
  <c r="K26" i="7"/>
  <c r="K53" i="7"/>
  <c r="K25" i="7"/>
  <c r="H25" i="7"/>
  <c r="K34" i="7" s="1"/>
  <c r="H23" i="7"/>
  <c r="K32" i="7" s="1"/>
  <c r="K51" i="7"/>
  <c r="L24" i="7"/>
  <c r="F32" i="7"/>
  <c r="K50" i="7" s="1"/>
  <c r="F24" i="7"/>
  <c r="F34" i="7"/>
  <c r="K52" i="7" s="1"/>
  <c r="K24" i="7" l="1"/>
  <c r="O27" i="8"/>
</calcChain>
</file>

<file path=xl/sharedStrings.xml><?xml version="1.0" encoding="utf-8"?>
<sst xmlns="http://schemas.openxmlformats.org/spreadsheetml/2006/main" count="49" uniqueCount="24">
  <si>
    <t>Holding</t>
  </si>
  <si>
    <t>Coupon (%)</t>
  </si>
  <si>
    <t>Maturity Date</t>
  </si>
  <si>
    <t>Par Amount</t>
  </si>
  <si>
    <t>Price Points</t>
  </si>
  <si>
    <t>Price 32nds</t>
  </si>
  <si>
    <t>END OF DAY CLOSING PRICES</t>
  </si>
  <si>
    <t>Market Value</t>
  </si>
  <si>
    <t>Accrued Interest</t>
  </si>
  <si>
    <t>Full Price</t>
  </si>
  <si>
    <t>Profit/Loss</t>
  </si>
  <si>
    <t>Portfolio</t>
  </si>
  <si>
    <t>Yield (9/8)</t>
  </si>
  <si>
    <t>Yield Change</t>
  </si>
  <si>
    <t>Yield (9/9)</t>
  </si>
  <si>
    <t>INPUTS</t>
  </si>
  <si>
    <t>CALCULATIONS (a,d)</t>
  </si>
  <si>
    <t>CALCULATIONS (a,b)</t>
  </si>
  <si>
    <t>OUTPUTS (c)</t>
  </si>
  <si>
    <t>OUTPUTS (b)</t>
  </si>
  <si>
    <t>OUTPUTS (a)</t>
  </si>
  <si>
    <t>OUTPUTS (d)</t>
  </si>
  <si>
    <t>Modified Duration</t>
  </si>
  <si>
    <t>9/8/2021 - 9/9/2021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</si>
</sst>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,##0.000"/>
    <numFmt numFmtId="165" formatCode="0.000"/>
    <numFmt numFmtId="166" formatCode="0.000000"/>
    <numFmt numFmtId="167" formatCode="0.0000%"/>
    <numFmt numFmtId="168" formatCode="0.0000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52B91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14" fontId="4" fillId="2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 indent="5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4" fontId="2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indent="5"/>
    </xf>
    <xf numFmtId="165" fontId="2" fillId="2" borderId="0" xfId="0" applyNumberFormat="1" applyFont="1" applyFill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166" fontId="6" fillId="2" borderId="1" xfId="0" applyNumberFormat="1" applyFont="1" applyFill="1" applyBorder="1"/>
    <xf numFmtId="44" fontId="6" fillId="2" borderId="1" xfId="1" applyFont="1" applyFill="1" applyBorder="1"/>
    <xf numFmtId="0" fontId="1" fillId="2" borderId="2" xfId="0" applyFont="1" applyFill="1" applyBorder="1" applyAlignment="1">
      <alignment horizontal="right" vertical="center"/>
    </xf>
    <xf numFmtId="167" fontId="9" fillId="2" borderId="4" xfId="0" applyNumberFormat="1" applyFont="1" applyFill="1" applyBorder="1"/>
    <xf numFmtId="167" fontId="9" fillId="2" borderId="0" xfId="0" applyNumberFormat="1" applyFont="1" applyFill="1" applyBorder="1"/>
    <xf numFmtId="0" fontId="1" fillId="2" borderId="3" xfId="0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4" fontId="2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2" fillId="2" borderId="12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6" fontId="6" fillId="2" borderId="0" xfId="0" applyNumberFormat="1" applyFont="1" applyFill="1" applyBorder="1"/>
    <xf numFmtId="44" fontId="6" fillId="2" borderId="0" xfId="1" applyFont="1" applyFill="1" applyBorder="1"/>
    <xf numFmtId="44" fontId="6" fillId="2" borderId="12" xfId="1" applyFont="1" applyFill="1" applyBorder="1"/>
    <xf numFmtId="0" fontId="2" fillId="2" borderId="13" xfId="0" applyFont="1" applyFill="1" applyBorder="1" applyAlignment="1">
      <alignment horizontal="center" vertical="center" wrapText="1"/>
    </xf>
    <xf numFmtId="44" fontId="6" fillId="2" borderId="14" xfId="1" applyFont="1" applyFill="1" applyBorder="1"/>
    <xf numFmtId="44" fontId="9" fillId="2" borderId="12" xfId="0" applyNumberFormat="1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4" fontId="7" fillId="3" borderId="0" xfId="0" applyNumberFormat="1" applyFont="1" applyFill="1" applyBorder="1" applyAlignment="1">
      <alignment horizontal="center"/>
    </xf>
    <xf numFmtId="166" fontId="6" fillId="2" borderId="12" xfId="0" applyNumberFormat="1" applyFont="1" applyFill="1" applyBorder="1"/>
    <xf numFmtId="166" fontId="6" fillId="2" borderId="14" xfId="0" applyNumberFormat="1" applyFont="1" applyFill="1" applyBorder="1"/>
    <xf numFmtId="0" fontId="7" fillId="2" borderId="7" xfId="0" applyFont="1" applyFill="1" applyBorder="1" applyAlignment="1"/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168" fontId="9" fillId="2" borderId="16" xfId="0" applyNumberFormat="1" applyFont="1" applyFill="1" applyBorder="1"/>
    <xf numFmtId="168" fontId="9" fillId="2" borderId="12" xfId="0" applyNumberFormat="1" applyFont="1" applyFill="1" applyBorder="1"/>
    <xf numFmtId="168" fontId="9" fillId="2" borderId="14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9" xfId="0" applyFont="1" applyFill="1" applyBorder="1" applyAlignment="1">
      <alignment horizontal="right" vertical="center"/>
    </xf>
    <xf numFmtId="0" fontId="9" fillId="2" borderId="20" xfId="0" applyFont="1" applyFill="1" applyBorder="1"/>
    <xf numFmtId="44" fontId="9" fillId="2" borderId="21" xfId="0" applyNumberFormat="1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4" fontId="8" fillId="2" borderId="10" xfId="0" applyNumberFormat="1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68" fontId="6" fillId="2" borderId="16" xfId="0" applyNumberFormat="1" applyFont="1" applyFill="1" applyBorder="1"/>
    <xf numFmtId="168" fontId="6" fillId="2" borderId="12" xfId="0" applyNumberFormat="1" applyFont="1" applyFill="1" applyBorder="1"/>
    <xf numFmtId="168" fontId="6" fillId="2" borderId="14" xfId="0" applyNumberFormat="1" applyFont="1" applyFill="1" applyBorder="1"/>
    <xf numFmtId="0" fontId="10" fillId="3" borderId="0" xfId="0" applyFont="1" applyFill="1"/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10" fillId="2" borderId="6" xfId="0" applyFont="1" applyFill="1" applyBorder="1"/>
    <xf numFmtId="0" fontId="10" fillId="2" borderId="5" xfId="0" applyFont="1" applyFill="1" applyBorder="1"/>
    <xf numFmtId="0" fontId="10" fillId="3" borderId="0" xfId="0" applyFont="1" applyFill="1" applyBorder="1"/>
    <xf numFmtId="14" fontId="7" fillId="2" borderId="15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7" fontId="6" fillId="2" borderId="0" xfId="2" applyNumberFormat="1" applyFont="1" applyFill="1" applyBorder="1"/>
    <xf numFmtId="167" fontId="6" fillId="2" borderId="12" xfId="2" applyNumberFormat="1" applyFont="1" applyFill="1" applyBorder="1"/>
    <xf numFmtId="167" fontId="6" fillId="2" borderId="1" xfId="2" applyNumberFormat="1" applyFont="1" applyFill="1" applyBorder="1"/>
    <xf numFmtId="167" fontId="6" fillId="2" borderId="14" xfId="2" applyNumberFormat="1" applyFont="1" applyFill="1" applyBorder="1"/>
    <xf numFmtId="0" fontId="10" fillId="2" borderId="7" xfId="0" applyFont="1" applyFill="1" applyBorder="1" applyAlignment="1">
      <alignment horizontal="center"/>
    </xf>
    <xf numFmtId="44" fontId="6" fillId="2" borderId="12" xfId="0" applyNumberFormat="1" applyFont="1" applyFill="1" applyBorder="1"/>
    <xf numFmtId="0" fontId="6" fillId="2" borderId="20" xfId="0" applyFont="1" applyFill="1" applyBorder="1"/>
    <xf numFmtId="44" fontId="6" fillId="2" borderId="21" xfId="0" applyNumberFormat="1" applyFont="1" applyFill="1" applyBorder="1"/>
    <xf numFmtId="0" fontId="10" fillId="2" borderId="7" xfId="0" applyFont="1" applyFill="1" applyBorder="1"/>
    <xf numFmtId="0" fontId="10" fillId="2" borderId="12" xfId="0" applyFont="1" applyFill="1" applyBorder="1"/>
    <xf numFmtId="167" fontId="6" fillId="2" borderId="4" xfId="0" applyNumberFormat="1" applyFont="1" applyFill="1" applyBorder="1"/>
    <xf numFmtId="167" fontId="6" fillId="2" borderId="0" xfId="0" applyNumberFormat="1" applyFont="1" applyFill="1" applyBorder="1"/>
    <xf numFmtId="0" fontId="10" fillId="2" borderId="13" xfId="0" applyFont="1" applyFill="1" applyBorder="1"/>
    <xf numFmtId="0" fontId="10" fillId="2" borderId="1" xfId="0" applyFont="1" applyFill="1" applyBorder="1"/>
    <xf numFmtId="0" fontId="10" fillId="2" borderId="14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52B91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Change in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9/8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Work!$E$32:$E$36</c:f>
              <c:numCache>
                <c:formatCode>0.0000%</c:formatCode>
                <c:ptCount val="5"/>
                <c:pt idx="0">
                  <c:v>2.1721003297369571E-3</c:v>
                </c:pt>
                <c:pt idx="1">
                  <c:v>4.2195906981539995E-3</c:v>
                </c:pt>
                <c:pt idx="2">
                  <c:v>8.1019315702275801E-3</c:v>
                </c:pt>
                <c:pt idx="3">
                  <c:v>1.1144835973240836E-2</c:v>
                </c:pt>
                <c:pt idx="4">
                  <c:v>1.3392994387174239E-2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A-43F2-B349-9E73C15A8283}"/>
            </c:ext>
          </c:extLst>
        </c:ser>
        <c:ser>
          <c:idx val="1"/>
          <c:order val="1"/>
          <c:tx>
            <c:v>9/9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Work!$F$32:$F$36</c:f>
              <c:numCache>
                <c:formatCode>0.0000%</c:formatCode>
                <c:ptCount val="5"/>
                <c:pt idx="0">
                  <c:v>2.1323966101244474E-3</c:v>
                </c:pt>
                <c:pt idx="1">
                  <c:v>4.1255980379895666E-3</c:v>
                </c:pt>
                <c:pt idx="2">
                  <c:v>7.8930157428517451E-3</c:v>
                </c:pt>
                <c:pt idx="3">
                  <c:v>1.0830163281085563E-2</c:v>
                </c:pt>
                <c:pt idx="4">
                  <c:v>1.2987503809024492E-2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A-43F2-B349-9E73C15A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92095"/>
        <c:axId val="139297087"/>
      </c:barChart>
      <c:catAx>
        <c:axId val="139292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Holding</a:t>
                </a:r>
              </a:p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>
                  <a:solidFill>
                    <a:schemeClr val="bg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97087"/>
        <c:crosses val="autoZero"/>
        <c:auto val="1"/>
        <c:lblAlgn val="ctr"/>
        <c:lblOffset val="100"/>
        <c:noMultiLvlLbl val="0"/>
      </c:catAx>
      <c:valAx>
        <c:axId val="1392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Yield</a:t>
                </a:r>
              </a:p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>
                  <a:solidFill>
                    <a:schemeClr val="bg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9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652B91"/>
    </a:solidFill>
    <a:ln w="158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Change in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9/8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val>
            <c:numRef>
              <c:f>Work!$E$32:$E$36</c:f>
              <c:numCache>
                <c:formatCode>0.0000%</c:formatCode>
                <c:ptCount val="5"/>
                <c:pt idx="0">
                  <c:v>2.1721003297369571E-3</c:v>
                </c:pt>
                <c:pt idx="1">
                  <c:v>4.2195906981539995E-3</c:v>
                </c:pt>
                <c:pt idx="2">
                  <c:v>8.1019315702275801E-3</c:v>
                </c:pt>
                <c:pt idx="3">
                  <c:v>1.1144835973240836E-2</c:v>
                </c:pt>
                <c:pt idx="4">
                  <c:v>1.3392994387174239E-2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6-4C3E-B2C8-E7B9EDC6E5D8}"/>
            </c:ext>
          </c:extLst>
        </c:ser>
        <c:ser>
          <c:idx val="1"/>
          <c:order val="1"/>
          <c:tx>
            <c:v>9/9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Work!$F$32:$F$36</c:f>
              <c:numCache>
                <c:formatCode>0.0000%</c:formatCode>
                <c:ptCount val="5"/>
                <c:pt idx="0">
                  <c:v>2.1323966101244474E-3</c:v>
                </c:pt>
                <c:pt idx="1">
                  <c:v>4.1255980379895666E-3</c:v>
                </c:pt>
                <c:pt idx="2">
                  <c:v>7.8930157428517451E-3</c:v>
                </c:pt>
                <c:pt idx="3">
                  <c:v>1.0830163281085563E-2</c:v>
                </c:pt>
                <c:pt idx="4">
                  <c:v>1.2987503809024492E-2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26-4C3E-B2C8-E7B9EDC6E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92095"/>
        <c:axId val="139297087"/>
      </c:barChart>
      <c:catAx>
        <c:axId val="139292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Holding</a:t>
                </a:r>
              </a:p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>
                  <a:solidFill>
                    <a:schemeClr val="bg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97087"/>
        <c:crosses val="autoZero"/>
        <c:auto val="1"/>
        <c:lblAlgn val="ctr"/>
        <c:lblOffset val="100"/>
        <c:noMultiLvlLbl val="0"/>
      </c:catAx>
      <c:valAx>
        <c:axId val="1392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Yield</a:t>
                </a:r>
              </a:p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>
                  <a:solidFill>
                    <a:schemeClr val="bg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9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652B91"/>
    </a:solidFill>
    <a:ln w="158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Table of Contents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bout!A1"/><Relationship Id="rId2" Type="http://schemas.openxmlformats.org/officeDocument/2006/relationships/image" Target="../media/image1.png"/><Relationship Id="rId1" Type="http://schemas.openxmlformats.org/officeDocument/2006/relationships/hyperlink" Target="#'Cover Page'!A1"/><Relationship Id="rId6" Type="http://schemas.openxmlformats.org/officeDocument/2006/relationships/hyperlink" Target="#Dashboard!A1"/><Relationship Id="rId5" Type="http://schemas.openxmlformats.org/officeDocument/2006/relationships/hyperlink" Target="#'HW1 Work'!A1"/><Relationship Id="rId4" Type="http://schemas.openxmlformats.org/officeDocument/2006/relationships/hyperlink" Target="#'HW1 Instruction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over Page'!A1"/><Relationship Id="rId7" Type="http://schemas.openxmlformats.org/officeDocument/2006/relationships/image" Target="../media/image3.png"/><Relationship Id="rId2" Type="http://schemas.openxmlformats.org/officeDocument/2006/relationships/hyperlink" Target="#Dashboard!A1"/><Relationship Id="rId1" Type="http://schemas.openxmlformats.org/officeDocument/2006/relationships/hyperlink" Target="#'Table of Contents'!A1"/><Relationship Id="rId6" Type="http://schemas.openxmlformats.org/officeDocument/2006/relationships/hyperlink" Target="https://www.linkedin.com/in/dtran421/" TargetMode="Externa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over Page'!A1"/><Relationship Id="rId1" Type="http://schemas.openxmlformats.org/officeDocument/2006/relationships/hyperlink" Target="#About!A1"/><Relationship Id="rId6" Type="http://schemas.openxmlformats.org/officeDocument/2006/relationships/chart" Target="../charts/chart1.xml"/><Relationship Id="rId5" Type="http://schemas.openxmlformats.org/officeDocument/2006/relationships/hyperlink" Target="#'HW1 Instructions'!A1"/><Relationship Id="rId4" Type="http://schemas.openxmlformats.org/officeDocument/2006/relationships/hyperlink" Target="#'Table of Content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over Page'!A1"/><Relationship Id="rId1" Type="http://schemas.openxmlformats.org/officeDocument/2006/relationships/hyperlink" Target="#Dashboard!A1"/><Relationship Id="rId5" Type="http://schemas.openxmlformats.org/officeDocument/2006/relationships/hyperlink" Target="#'HW1 Work'!A1"/><Relationship Id="rId4" Type="http://schemas.openxmlformats.org/officeDocument/2006/relationships/hyperlink" Target="#'Table of Content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over Page'!A1"/><Relationship Id="rId1" Type="http://schemas.openxmlformats.org/officeDocument/2006/relationships/hyperlink" Target="#'HW1 Instructions'!A1"/><Relationship Id="rId5" Type="http://schemas.openxmlformats.org/officeDocument/2006/relationships/chart" Target="../charts/chart2.xml"/><Relationship Id="rId4" Type="http://schemas.openxmlformats.org/officeDocument/2006/relationships/hyperlink" Target="#'Table of Conten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171451</xdr:colOff>
      <xdr:row>15</xdr:row>
      <xdr:rowOff>56933</xdr:rowOff>
    </xdr:from>
    <xdr:to>
      <xdr:col>15</xdr:col>
      <xdr:colOff>390525</xdr:colOff>
      <xdr:row>24</xdr:row>
      <xdr:rowOff>38317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623F77B-2207-4DDA-9E99-1124B980C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1" y="2914433"/>
          <a:ext cx="3267074" cy="1695884"/>
        </a:xfrm>
        <a:prstGeom prst="rect">
          <a:avLst/>
        </a:prstGeom>
      </xdr:spPr>
    </xdr:pic>
    <xdr:clientData/>
  </xdr:twoCellAnchor>
  <xdr:twoCellAnchor>
    <xdr:from>
      <xdr:col>3</xdr:col>
      <xdr:colOff>390524</xdr:colOff>
      <xdr:row>0</xdr:row>
      <xdr:rowOff>142874</xdr:rowOff>
    </xdr:from>
    <xdr:to>
      <xdr:col>21</xdr:col>
      <xdr:colOff>581026</xdr:colOff>
      <xdr:row>9</xdr:row>
      <xdr:rowOff>57149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9270BF8-7EB3-4769-BF95-671D248B321D}"/>
            </a:ext>
          </a:extLst>
        </xdr:cNvPr>
        <xdr:cNvSpPr txBox="1"/>
      </xdr:nvSpPr>
      <xdr:spPr>
        <a:xfrm>
          <a:off x="2219324" y="142874"/>
          <a:ext cx="11163302" cy="162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6600" b="1" u="none">
              <a:solidFill>
                <a:schemeClr val="bg1"/>
              </a:solidFill>
            </a:rPr>
            <a:t>Driftwood Investment Group</a:t>
          </a:r>
        </a:p>
      </xdr:txBody>
    </xdr:sp>
    <xdr:clientData/>
  </xdr:twoCellAnchor>
  <xdr:twoCellAnchor>
    <xdr:from>
      <xdr:col>4</xdr:col>
      <xdr:colOff>342900</xdr:colOff>
      <xdr:row>29</xdr:row>
      <xdr:rowOff>66675</xdr:rowOff>
    </xdr:from>
    <xdr:to>
      <xdr:col>21</xdr:col>
      <xdr:colOff>171451</xdr:colOff>
      <xdr:row>37</xdr:row>
      <xdr:rowOff>171450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43BB41C-8DE0-4937-9727-0E30E5F7F98F}"/>
            </a:ext>
          </a:extLst>
        </xdr:cNvPr>
        <xdr:cNvSpPr txBox="1"/>
      </xdr:nvSpPr>
      <xdr:spPr>
        <a:xfrm>
          <a:off x="2781300" y="5591175"/>
          <a:ext cx="10191751" cy="162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 i="1" u="none">
              <a:solidFill>
                <a:schemeClr val="bg1"/>
              </a:solidFill>
            </a:rPr>
            <a:t>The</a:t>
          </a:r>
          <a:r>
            <a:rPr lang="en-US" sz="4000" i="1" u="none" baseline="0">
              <a:solidFill>
                <a:schemeClr val="bg1"/>
              </a:solidFill>
            </a:rPr>
            <a:t> future is in our hands.</a:t>
          </a:r>
          <a:endParaRPr lang="en-US" sz="6600" i="1" u="none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0</xdr:colOff>
      <xdr:row>1</xdr:row>
      <xdr:rowOff>9525</xdr:rowOff>
    </xdr:from>
    <xdr:to>
      <xdr:col>24</xdr:col>
      <xdr:colOff>344436</xdr:colOff>
      <xdr:row>7</xdr:row>
      <xdr:rowOff>47625</xdr:rowOff>
    </xdr:to>
    <xdr:sp macro="" textlink="">
      <xdr:nvSpPr>
        <xdr:cNvPr id="14" name="Rectangle: Folded Corner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9408B6-DC96-4D1C-B061-2625A159F7EC}"/>
            </a:ext>
          </a:extLst>
        </xdr:cNvPr>
        <xdr:cNvSpPr/>
      </xdr:nvSpPr>
      <xdr:spPr>
        <a:xfrm>
          <a:off x="14020800" y="200025"/>
          <a:ext cx="954036" cy="1181100"/>
        </a:xfrm>
        <a:prstGeom prst="foldedCorner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chemeClr val="bg1"/>
              </a:solidFill>
            </a:rPr>
            <a:t>Table</a:t>
          </a:r>
          <a:r>
            <a:rPr lang="en-US" sz="1400" baseline="0">
              <a:solidFill>
                <a:schemeClr val="bg1"/>
              </a:solidFill>
            </a:rPr>
            <a:t> of Contents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66675</xdr:rowOff>
    </xdr:from>
    <xdr:to>
      <xdr:col>13</xdr:col>
      <xdr:colOff>390525</xdr:colOff>
      <xdr:row>4</xdr:row>
      <xdr:rowOff>11705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EC0F99-54AB-411A-9B01-B8B4EEB65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66675"/>
          <a:ext cx="1362075" cy="707030"/>
        </a:xfrm>
        <a:prstGeom prst="rect">
          <a:avLst/>
        </a:prstGeom>
        <a:solidFill>
          <a:srgbClr val="7030A0"/>
        </a:solidFill>
      </xdr:spPr>
    </xdr:pic>
    <xdr:clientData/>
  </xdr:twoCellAnchor>
  <xdr:twoCellAnchor>
    <xdr:from>
      <xdr:col>0</xdr:col>
      <xdr:colOff>161925</xdr:colOff>
      <xdr:row>0</xdr:row>
      <xdr:rowOff>133350</xdr:rowOff>
    </xdr:from>
    <xdr:to>
      <xdr:col>2</xdr:col>
      <xdr:colOff>409575</xdr:colOff>
      <xdr:row>3</xdr:row>
      <xdr:rowOff>123825</xdr:rowOff>
    </xdr:to>
    <xdr:sp macro="" textlink="">
      <xdr:nvSpPr>
        <xdr:cNvPr id="3" name="Arrow: Striped Righ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81369D-FE79-4A94-A6EE-E5201EF8D643}"/>
            </a:ext>
          </a:extLst>
        </xdr:cNvPr>
        <xdr:cNvSpPr/>
      </xdr:nvSpPr>
      <xdr:spPr>
        <a:xfrm flipH="1">
          <a:off x="161925" y="133350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Previous Page</a:t>
          </a:r>
        </a:p>
      </xdr:txBody>
    </xdr:sp>
    <xdr:clientData/>
  </xdr:twoCellAnchor>
  <xdr:twoCellAnchor>
    <xdr:from>
      <xdr:col>22</xdr:col>
      <xdr:colOff>123825</xdr:colOff>
      <xdr:row>0</xdr:row>
      <xdr:rowOff>85725</xdr:rowOff>
    </xdr:from>
    <xdr:to>
      <xdr:col>24</xdr:col>
      <xdr:colOff>371475</xdr:colOff>
      <xdr:row>3</xdr:row>
      <xdr:rowOff>76200</xdr:rowOff>
    </xdr:to>
    <xdr:sp macro="" textlink="">
      <xdr:nvSpPr>
        <xdr:cNvPr id="4" name="Arrow: Striped Righ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4E1599-D646-4FE8-8DBA-45113C0E0CEA}"/>
            </a:ext>
          </a:extLst>
        </xdr:cNvPr>
        <xdr:cNvSpPr/>
      </xdr:nvSpPr>
      <xdr:spPr>
        <a:xfrm>
          <a:off x="13535025" y="85725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Next Page</a:t>
          </a:r>
        </a:p>
      </xdr:txBody>
    </xdr:sp>
    <xdr:clientData/>
  </xdr:twoCellAnchor>
  <xdr:twoCellAnchor>
    <xdr:from>
      <xdr:col>7</xdr:col>
      <xdr:colOff>304800</xdr:colOff>
      <xdr:row>4</xdr:row>
      <xdr:rowOff>19050</xdr:rowOff>
    </xdr:from>
    <xdr:to>
      <xdr:col>17</xdr:col>
      <xdr:colOff>333375</xdr:colOff>
      <xdr:row>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95C186F-7635-459A-BBED-1FFFD277B09E}"/>
            </a:ext>
          </a:extLst>
        </xdr:cNvPr>
        <xdr:cNvSpPr txBox="1"/>
      </xdr:nvSpPr>
      <xdr:spPr>
        <a:xfrm>
          <a:off x="4572000" y="781050"/>
          <a:ext cx="612457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b="1" u="none">
              <a:solidFill>
                <a:schemeClr val="bg1"/>
              </a:solidFill>
            </a:rPr>
            <a:t>Table of Contents</a:t>
          </a:r>
        </a:p>
      </xdr:txBody>
    </xdr:sp>
    <xdr:clientData/>
  </xdr:twoCellAnchor>
  <xdr:twoCellAnchor>
    <xdr:from>
      <xdr:col>9</xdr:col>
      <xdr:colOff>171450</xdr:colOff>
      <xdr:row>8</xdr:row>
      <xdr:rowOff>19050</xdr:rowOff>
    </xdr:from>
    <xdr:to>
      <xdr:col>15</xdr:col>
      <xdr:colOff>438150</xdr:colOff>
      <xdr:row>10</xdr:row>
      <xdr:rowOff>180975</xdr:rowOff>
    </xdr:to>
    <xdr:sp macro="" textlink="">
      <xdr:nvSpPr>
        <xdr:cNvPr id="6" name="Rectangle: Rounded Corner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186FEF-FEF3-492C-ADD1-92FDFC25817C}"/>
            </a:ext>
          </a:extLst>
        </xdr:cNvPr>
        <xdr:cNvSpPr/>
      </xdr:nvSpPr>
      <xdr:spPr>
        <a:xfrm>
          <a:off x="5657850" y="1543050"/>
          <a:ext cx="3924300" cy="542925"/>
        </a:xfrm>
        <a:prstGeom prst="round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About</a:t>
          </a:r>
        </a:p>
      </xdr:txBody>
    </xdr:sp>
    <xdr:clientData/>
  </xdr:twoCellAnchor>
  <xdr:twoCellAnchor>
    <xdr:from>
      <xdr:col>9</xdr:col>
      <xdr:colOff>161925</xdr:colOff>
      <xdr:row>15</xdr:row>
      <xdr:rowOff>66675</xdr:rowOff>
    </xdr:from>
    <xdr:to>
      <xdr:col>15</xdr:col>
      <xdr:colOff>428625</xdr:colOff>
      <xdr:row>18</xdr:row>
      <xdr:rowOff>38100</xdr:rowOff>
    </xdr:to>
    <xdr:sp macro="" textlink="">
      <xdr:nvSpPr>
        <xdr:cNvPr id="8" name="Rectangle: Rounded Corner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BD2ED0-9D1D-46D2-A2C9-3D5821BDBC02}"/>
            </a:ext>
          </a:extLst>
        </xdr:cNvPr>
        <xdr:cNvSpPr/>
      </xdr:nvSpPr>
      <xdr:spPr>
        <a:xfrm>
          <a:off x="5648325" y="2924175"/>
          <a:ext cx="3924300" cy="542925"/>
        </a:xfrm>
        <a:prstGeom prst="round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aseline="0"/>
            <a:t>Instructions</a:t>
          </a:r>
          <a:endParaRPr lang="en-US" sz="2000"/>
        </a:p>
      </xdr:txBody>
    </xdr:sp>
    <xdr:clientData/>
  </xdr:twoCellAnchor>
  <xdr:twoCellAnchor>
    <xdr:from>
      <xdr:col>9</xdr:col>
      <xdr:colOff>161925</xdr:colOff>
      <xdr:row>19</xdr:row>
      <xdr:rowOff>19050</xdr:rowOff>
    </xdr:from>
    <xdr:to>
      <xdr:col>15</xdr:col>
      <xdr:colOff>428625</xdr:colOff>
      <xdr:row>21</xdr:row>
      <xdr:rowOff>180975</xdr:rowOff>
    </xdr:to>
    <xdr:sp macro="" textlink="">
      <xdr:nvSpPr>
        <xdr:cNvPr id="9" name="Rectangle: Rounded Corner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59C5CD-FB8C-4C22-BE5C-3F26A50F8670}"/>
            </a:ext>
          </a:extLst>
        </xdr:cNvPr>
        <xdr:cNvSpPr/>
      </xdr:nvSpPr>
      <xdr:spPr>
        <a:xfrm>
          <a:off x="5648325" y="3638550"/>
          <a:ext cx="3924300" cy="542925"/>
        </a:xfrm>
        <a:prstGeom prst="round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aseline="0"/>
            <a:t>Work</a:t>
          </a:r>
          <a:endParaRPr lang="en-US" sz="2000"/>
        </a:p>
      </xdr:txBody>
    </xdr:sp>
    <xdr:clientData/>
  </xdr:twoCellAnchor>
  <xdr:twoCellAnchor>
    <xdr:from>
      <xdr:col>9</xdr:col>
      <xdr:colOff>152400</xdr:colOff>
      <xdr:row>11</xdr:row>
      <xdr:rowOff>114300</xdr:rowOff>
    </xdr:from>
    <xdr:to>
      <xdr:col>15</xdr:col>
      <xdr:colOff>419100</xdr:colOff>
      <xdr:row>14</xdr:row>
      <xdr:rowOff>85725</xdr:rowOff>
    </xdr:to>
    <xdr:sp macro="" textlink="">
      <xdr:nvSpPr>
        <xdr:cNvPr id="10" name="Rectangle: Rounded Corner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1EBACE3-2D3B-42D8-8245-22157E772F85}"/>
            </a:ext>
          </a:extLst>
        </xdr:cNvPr>
        <xdr:cNvSpPr/>
      </xdr:nvSpPr>
      <xdr:spPr>
        <a:xfrm>
          <a:off x="5638800" y="2209800"/>
          <a:ext cx="3924300" cy="542925"/>
        </a:xfrm>
        <a:prstGeom prst="round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/>
            <a:t>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9</xdr:row>
      <xdr:rowOff>180975</xdr:rowOff>
    </xdr:from>
    <xdr:to>
      <xdr:col>7</xdr:col>
      <xdr:colOff>476250</xdr:colOff>
      <xdr:row>17</xdr:row>
      <xdr:rowOff>28575</xdr:rowOff>
    </xdr:to>
    <xdr:sp macro="" textlink="">
      <xdr:nvSpPr>
        <xdr:cNvPr id="14" name="Rectangle: Top Corners Rounded 13">
          <a:extLst>
            <a:ext uri="{FF2B5EF4-FFF2-40B4-BE49-F238E27FC236}">
              <a16:creationId xmlns:a16="http://schemas.microsoft.com/office/drawing/2014/main" id="{94707971-14A5-4151-BEE3-B70428C8E0F7}"/>
            </a:ext>
          </a:extLst>
        </xdr:cNvPr>
        <xdr:cNvSpPr/>
      </xdr:nvSpPr>
      <xdr:spPr>
        <a:xfrm>
          <a:off x="1390650" y="1895475"/>
          <a:ext cx="3352800" cy="1371600"/>
        </a:xfrm>
        <a:prstGeom prst="round2Same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/>
            <a:t>Duke</a:t>
          </a:r>
          <a:r>
            <a:rPr lang="en-US" sz="4000" b="1" baseline="0"/>
            <a:t> Tran</a:t>
          </a:r>
        </a:p>
        <a:p>
          <a:pPr algn="ctr"/>
          <a:r>
            <a:rPr lang="en-US" sz="2400" baseline="0"/>
            <a:t>Class of 2023</a:t>
          </a:r>
          <a:endParaRPr lang="en-US" sz="2400"/>
        </a:p>
      </xdr:txBody>
    </xdr:sp>
    <xdr:clientData/>
  </xdr:twoCellAnchor>
  <xdr:twoCellAnchor>
    <xdr:from>
      <xdr:col>0</xdr:col>
      <xdr:colOff>180975</xdr:colOff>
      <xdr:row>0</xdr:row>
      <xdr:rowOff>104775</xdr:rowOff>
    </xdr:from>
    <xdr:to>
      <xdr:col>2</xdr:col>
      <xdr:colOff>428625</xdr:colOff>
      <xdr:row>3</xdr:row>
      <xdr:rowOff>95250</xdr:rowOff>
    </xdr:to>
    <xdr:sp macro="" textlink="">
      <xdr:nvSpPr>
        <xdr:cNvPr id="9" name="Arrow: Striped Righ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96CF80-AA96-4280-8B10-CD950B4057BC}"/>
            </a:ext>
          </a:extLst>
        </xdr:cNvPr>
        <xdr:cNvSpPr/>
      </xdr:nvSpPr>
      <xdr:spPr>
        <a:xfrm flipH="1">
          <a:off x="180975" y="104775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Previous Page</a:t>
          </a:r>
        </a:p>
      </xdr:txBody>
    </xdr:sp>
    <xdr:clientData/>
  </xdr:twoCellAnchor>
  <xdr:twoCellAnchor>
    <xdr:from>
      <xdr:col>22</xdr:col>
      <xdr:colOff>104775</xdr:colOff>
      <xdr:row>0</xdr:row>
      <xdr:rowOff>95250</xdr:rowOff>
    </xdr:from>
    <xdr:to>
      <xdr:col>24</xdr:col>
      <xdr:colOff>352425</xdr:colOff>
      <xdr:row>3</xdr:row>
      <xdr:rowOff>85725</xdr:rowOff>
    </xdr:to>
    <xdr:sp macro="" textlink="">
      <xdr:nvSpPr>
        <xdr:cNvPr id="11" name="Arrow: Striped Right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8634B6-F894-4394-A3EB-47FC030016C7}"/>
            </a:ext>
          </a:extLst>
        </xdr:cNvPr>
        <xdr:cNvSpPr/>
      </xdr:nvSpPr>
      <xdr:spPr>
        <a:xfrm>
          <a:off x="13515975" y="95250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Next Page</a:t>
          </a:r>
        </a:p>
      </xdr:txBody>
    </xdr:sp>
    <xdr:clientData/>
  </xdr:twoCellAnchor>
  <xdr:twoCellAnchor editAs="oneCell">
    <xdr:from>
      <xdr:col>11</xdr:col>
      <xdr:colOff>276225</xdr:colOff>
      <xdr:row>0</xdr:row>
      <xdr:rowOff>66675</xdr:rowOff>
    </xdr:from>
    <xdr:to>
      <xdr:col>13</xdr:col>
      <xdr:colOff>419100</xdr:colOff>
      <xdr:row>4</xdr:row>
      <xdr:rowOff>11705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C49ACD-44EE-4215-8A89-830E5EFCB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66675"/>
          <a:ext cx="1362075" cy="707030"/>
        </a:xfrm>
        <a:prstGeom prst="rect">
          <a:avLst/>
        </a:prstGeom>
        <a:solidFill>
          <a:srgbClr val="7030A0"/>
        </a:solidFill>
      </xdr:spPr>
    </xdr:pic>
    <xdr:clientData/>
  </xdr:twoCellAnchor>
  <xdr:twoCellAnchor>
    <xdr:from>
      <xdr:col>2</xdr:col>
      <xdr:colOff>161926</xdr:colOff>
      <xdr:row>17</xdr:row>
      <xdr:rowOff>28573</xdr:rowOff>
    </xdr:from>
    <xdr:to>
      <xdr:col>7</xdr:col>
      <xdr:colOff>476250</xdr:colOff>
      <xdr:row>33</xdr:row>
      <xdr:rowOff>185865</xdr:rowOff>
    </xdr:to>
    <xdr:sp macro="" textlink="">
      <xdr:nvSpPr>
        <xdr:cNvPr id="4" name="Rectangle: Top Corners Rounded 3">
          <a:extLst>
            <a:ext uri="{FF2B5EF4-FFF2-40B4-BE49-F238E27FC236}">
              <a16:creationId xmlns:a16="http://schemas.microsoft.com/office/drawing/2014/main" id="{A94D3BD2-7901-454C-B18D-F21C04D0969C}"/>
            </a:ext>
          </a:extLst>
        </xdr:cNvPr>
        <xdr:cNvSpPr/>
      </xdr:nvSpPr>
      <xdr:spPr>
        <a:xfrm flipV="1">
          <a:off x="1381126" y="3267073"/>
          <a:ext cx="3362324" cy="3205292"/>
        </a:xfrm>
        <a:prstGeom prst="round2SameRect">
          <a:avLst>
            <a:gd name="adj1" fmla="val 11615"/>
            <a:gd name="adj2" fmla="val 0"/>
          </a:avLst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>
          <a:solidFill>
            <a:schemeClr val="accent1">
              <a:shade val="50000"/>
              <a:alpha val="9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333375</xdr:colOff>
      <xdr:row>4</xdr:row>
      <xdr:rowOff>28575</xdr:rowOff>
    </xdr:from>
    <xdr:to>
      <xdr:col>17</xdr:col>
      <xdr:colOff>361950</xdr:colOff>
      <xdr:row>7</xdr:row>
      <xdr:rowOff>171450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EAB1070-80CF-49E1-A823-8CEF41058967}"/>
            </a:ext>
          </a:extLst>
        </xdr:cNvPr>
        <xdr:cNvSpPr txBox="1"/>
      </xdr:nvSpPr>
      <xdr:spPr>
        <a:xfrm>
          <a:off x="4600575" y="790575"/>
          <a:ext cx="612457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b="1" u="none">
              <a:solidFill>
                <a:schemeClr val="bg1"/>
              </a:solidFill>
            </a:rPr>
            <a:t>About</a:t>
          </a:r>
        </a:p>
      </xdr:txBody>
    </xdr:sp>
    <xdr:clientData/>
  </xdr:twoCellAnchor>
  <xdr:twoCellAnchor>
    <xdr:from>
      <xdr:col>9</xdr:col>
      <xdr:colOff>0</xdr:colOff>
      <xdr:row>15</xdr:row>
      <xdr:rowOff>142875</xdr:rowOff>
    </xdr:from>
    <xdr:to>
      <xdr:col>12</xdr:col>
      <xdr:colOff>161925</xdr:colOff>
      <xdr:row>37</xdr:row>
      <xdr:rowOff>152400</xdr:rowOff>
    </xdr:to>
    <xdr:sp macro="" textlink="">
      <xdr:nvSpPr>
        <xdr:cNvPr id="17" name="Flowchart: Off-page Connector 16">
          <a:extLst>
            <a:ext uri="{FF2B5EF4-FFF2-40B4-BE49-F238E27FC236}">
              <a16:creationId xmlns:a16="http://schemas.microsoft.com/office/drawing/2014/main" id="{37F3F98B-EEA8-4A7C-B399-6B1FB4634882}"/>
            </a:ext>
          </a:extLst>
        </xdr:cNvPr>
        <xdr:cNvSpPr/>
      </xdr:nvSpPr>
      <xdr:spPr>
        <a:xfrm>
          <a:off x="5486400" y="3000375"/>
          <a:ext cx="1990725" cy="4200525"/>
        </a:xfrm>
        <a:prstGeom prst="flowChartOffpageConnector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 b="1"/>
        </a:p>
        <a:p>
          <a:pPr algn="l"/>
          <a:r>
            <a:rPr lang="en-US" sz="1200" b="1"/>
            <a:t>University</a:t>
          </a:r>
          <a:r>
            <a:rPr lang="en-US" sz="1200"/>
            <a:t>:</a:t>
          </a:r>
          <a:r>
            <a:rPr lang="en-US" sz="1200" baseline="0"/>
            <a:t> College of William &amp; Mary</a:t>
          </a:r>
        </a:p>
        <a:p>
          <a:pPr algn="l"/>
          <a:endParaRPr lang="en-US" sz="1200" baseline="0"/>
        </a:p>
        <a:p>
          <a:pPr algn="l"/>
          <a:r>
            <a:rPr lang="en-US" sz="1200" b="1" baseline="0"/>
            <a:t>Class</a:t>
          </a:r>
          <a:r>
            <a:rPr lang="en-US" sz="1200" baseline="0"/>
            <a:t>: 2023 (Junior)</a:t>
          </a:r>
        </a:p>
        <a:p>
          <a:pPr algn="l"/>
          <a:endParaRPr lang="en-US" sz="1200" baseline="0"/>
        </a:p>
        <a:p>
          <a:pPr algn="l"/>
          <a:r>
            <a:rPr lang="en-US" sz="1200" b="1" baseline="0"/>
            <a:t>Major</a:t>
          </a:r>
          <a:r>
            <a:rPr lang="en-US" sz="1200" baseline="0"/>
            <a:t>: Computer Science</a:t>
          </a:r>
        </a:p>
        <a:p>
          <a:pPr algn="l"/>
          <a:endParaRPr lang="en-US" sz="1200" baseline="0"/>
        </a:p>
        <a:p>
          <a:pPr algn="l"/>
          <a:r>
            <a:rPr lang="en-US" sz="1200" b="1" baseline="0"/>
            <a:t>Minor</a:t>
          </a:r>
          <a:r>
            <a:rPr lang="en-US" sz="1200" baseline="0"/>
            <a:t>: Finance</a:t>
          </a:r>
          <a:endParaRPr lang="en-US" sz="1200"/>
        </a:p>
      </xdr:txBody>
    </xdr:sp>
    <xdr:clientData/>
  </xdr:twoCellAnchor>
  <xdr:twoCellAnchor>
    <xdr:from>
      <xdr:col>8</xdr:col>
      <xdr:colOff>609599</xdr:colOff>
      <xdr:row>13</xdr:row>
      <xdr:rowOff>123825</xdr:rowOff>
    </xdr:from>
    <xdr:to>
      <xdr:col>12</xdr:col>
      <xdr:colOff>161924</xdr:colOff>
      <xdr:row>16</xdr:row>
      <xdr:rowOff>0</xdr:rowOff>
    </xdr:to>
    <xdr:sp macro="" textlink="">
      <xdr:nvSpPr>
        <xdr:cNvPr id="18" name="Rectangle: Top Corners Rounded 17">
          <a:extLst>
            <a:ext uri="{FF2B5EF4-FFF2-40B4-BE49-F238E27FC236}">
              <a16:creationId xmlns:a16="http://schemas.microsoft.com/office/drawing/2014/main" id="{69AB9889-5B1C-4B2A-99EC-F6AAB2D3F5F9}"/>
            </a:ext>
          </a:extLst>
        </xdr:cNvPr>
        <xdr:cNvSpPr/>
      </xdr:nvSpPr>
      <xdr:spPr>
        <a:xfrm>
          <a:off x="5486399" y="2600325"/>
          <a:ext cx="1990725" cy="447675"/>
        </a:xfrm>
        <a:prstGeom prst="round2Same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Background</a:t>
          </a:r>
          <a:endParaRPr lang="en-US" sz="1400" b="1"/>
        </a:p>
      </xdr:txBody>
    </xdr:sp>
    <xdr:clientData/>
  </xdr:twoCellAnchor>
  <xdr:twoCellAnchor>
    <xdr:from>
      <xdr:col>12</xdr:col>
      <xdr:colOff>466725</xdr:colOff>
      <xdr:row>15</xdr:row>
      <xdr:rowOff>152400</xdr:rowOff>
    </xdr:from>
    <xdr:to>
      <xdr:col>16</xdr:col>
      <xdr:colOff>19050</xdr:colOff>
      <xdr:row>37</xdr:row>
      <xdr:rowOff>142875</xdr:rowOff>
    </xdr:to>
    <xdr:sp macro="" textlink="">
      <xdr:nvSpPr>
        <xdr:cNvPr id="19" name="Flowchart: Off-page Connector 18">
          <a:extLst>
            <a:ext uri="{FF2B5EF4-FFF2-40B4-BE49-F238E27FC236}">
              <a16:creationId xmlns:a16="http://schemas.microsoft.com/office/drawing/2014/main" id="{AE647C5A-A0DE-4F66-B2DB-F2AE463AD6E6}"/>
            </a:ext>
          </a:extLst>
        </xdr:cNvPr>
        <xdr:cNvSpPr/>
      </xdr:nvSpPr>
      <xdr:spPr>
        <a:xfrm>
          <a:off x="7781925" y="3009900"/>
          <a:ext cx="1990725" cy="4181475"/>
        </a:xfrm>
        <a:prstGeom prst="flowChartOffpageConnector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 b="1"/>
        </a:p>
        <a:p>
          <a:pPr algn="l"/>
          <a:r>
            <a:rPr lang="en-US" sz="1200" b="1" baseline="0"/>
            <a:t>Alpha Kappa Psi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Association for Computing Machinery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Developer Student Club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Mason Investment Club</a:t>
          </a:r>
        </a:p>
        <a:p>
          <a:pPr algn="l"/>
          <a:endParaRPr lang="en-US" sz="1200" b="1" baseline="0"/>
        </a:p>
      </xdr:txBody>
    </xdr:sp>
    <xdr:clientData/>
  </xdr:twoCellAnchor>
  <xdr:twoCellAnchor>
    <xdr:from>
      <xdr:col>12</xdr:col>
      <xdr:colOff>466724</xdr:colOff>
      <xdr:row>13</xdr:row>
      <xdr:rowOff>133350</xdr:rowOff>
    </xdr:from>
    <xdr:to>
      <xdr:col>16</xdr:col>
      <xdr:colOff>19049</xdr:colOff>
      <xdr:row>16</xdr:row>
      <xdr:rowOff>9525</xdr:rowOff>
    </xdr:to>
    <xdr:sp macro="" textlink="">
      <xdr:nvSpPr>
        <xdr:cNvPr id="20" name="Rectangle: Top Corners Rounded 19">
          <a:extLst>
            <a:ext uri="{FF2B5EF4-FFF2-40B4-BE49-F238E27FC236}">
              <a16:creationId xmlns:a16="http://schemas.microsoft.com/office/drawing/2014/main" id="{2D3C552D-9C4F-4843-B7C0-BBA811023332}"/>
            </a:ext>
          </a:extLst>
        </xdr:cNvPr>
        <xdr:cNvSpPr/>
      </xdr:nvSpPr>
      <xdr:spPr>
        <a:xfrm>
          <a:off x="7781924" y="2609850"/>
          <a:ext cx="1990725" cy="447675"/>
        </a:xfrm>
        <a:prstGeom prst="round2Same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Extracurriculars</a:t>
          </a:r>
          <a:endParaRPr lang="en-US" sz="1400" b="1"/>
        </a:p>
      </xdr:txBody>
    </xdr:sp>
    <xdr:clientData/>
  </xdr:twoCellAnchor>
  <xdr:twoCellAnchor>
    <xdr:from>
      <xdr:col>16</xdr:col>
      <xdr:colOff>257176</xdr:colOff>
      <xdr:row>15</xdr:row>
      <xdr:rowOff>161925</xdr:rowOff>
    </xdr:from>
    <xdr:to>
      <xdr:col>19</xdr:col>
      <xdr:colOff>466725</xdr:colOff>
      <xdr:row>37</xdr:row>
      <xdr:rowOff>152400</xdr:rowOff>
    </xdr:to>
    <xdr:sp macro="" textlink="">
      <xdr:nvSpPr>
        <xdr:cNvPr id="21" name="Flowchart: Off-page Connector 20">
          <a:extLst>
            <a:ext uri="{FF2B5EF4-FFF2-40B4-BE49-F238E27FC236}">
              <a16:creationId xmlns:a16="http://schemas.microsoft.com/office/drawing/2014/main" id="{F666BE77-997B-4CF0-9A3A-8D11B9D8F907}"/>
            </a:ext>
          </a:extLst>
        </xdr:cNvPr>
        <xdr:cNvSpPr/>
      </xdr:nvSpPr>
      <xdr:spPr>
        <a:xfrm>
          <a:off x="10010776" y="3019425"/>
          <a:ext cx="2038349" cy="4181475"/>
        </a:xfrm>
        <a:prstGeom prst="flowChartOffpageConnector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 b="1"/>
        </a:p>
        <a:p>
          <a:pPr algn="l"/>
          <a:r>
            <a:rPr lang="en-US" sz="1200" b="1" baseline="0"/>
            <a:t>Alan B. Martin Entrepreneurship Center</a:t>
          </a:r>
          <a:r>
            <a:rPr lang="en-US" sz="1200" b="0" baseline="0"/>
            <a:t>, Technology Program Coordinator</a:t>
          </a:r>
          <a:endParaRPr lang="en-US" sz="1200" b="1" baseline="0"/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Agency 1693</a:t>
          </a:r>
          <a:r>
            <a:rPr lang="en-US" sz="1200" b="0" baseline="0"/>
            <a:t>, Chief Financial Officer</a:t>
          </a:r>
          <a:endParaRPr lang="en-US" sz="1200" b="1" baseline="0"/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NSF REU Site: HUMANS MOVE</a:t>
          </a:r>
          <a:r>
            <a:rPr lang="en-US" sz="1200" b="0" baseline="0"/>
            <a:t>, Research and Software Intern</a:t>
          </a:r>
          <a:endParaRPr lang="en-US" sz="1200" b="1" baseline="0"/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Whispearrings</a:t>
          </a:r>
          <a:r>
            <a:rPr lang="en-US" sz="1200" b="0" baseline="0"/>
            <a:t>, Development Intern</a:t>
          </a:r>
          <a:endParaRPr lang="en-US" sz="1200" b="1" baseline="0"/>
        </a:p>
        <a:p>
          <a:pPr algn="l"/>
          <a:endParaRPr lang="en-US" sz="1200" b="1" baseline="0"/>
        </a:p>
      </xdr:txBody>
    </xdr:sp>
    <xdr:clientData/>
  </xdr:twoCellAnchor>
  <xdr:twoCellAnchor>
    <xdr:from>
      <xdr:col>16</xdr:col>
      <xdr:colOff>257175</xdr:colOff>
      <xdr:row>13</xdr:row>
      <xdr:rowOff>142875</xdr:rowOff>
    </xdr:from>
    <xdr:to>
      <xdr:col>19</xdr:col>
      <xdr:colOff>466724</xdr:colOff>
      <xdr:row>16</xdr:row>
      <xdr:rowOff>19050</xdr:rowOff>
    </xdr:to>
    <xdr:sp macro="" textlink="">
      <xdr:nvSpPr>
        <xdr:cNvPr id="22" name="Rectangle: Top Corners Rounded 21">
          <a:extLst>
            <a:ext uri="{FF2B5EF4-FFF2-40B4-BE49-F238E27FC236}">
              <a16:creationId xmlns:a16="http://schemas.microsoft.com/office/drawing/2014/main" id="{480AB196-94C2-4DA8-AD8D-F62F275EBF6A}"/>
            </a:ext>
          </a:extLst>
        </xdr:cNvPr>
        <xdr:cNvSpPr/>
      </xdr:nvSpPr>
      <xdr:spPr>
        <a:xfrm>
          <a:off x="10010775" y="2619375"/>
          <a:ext cx="2038349" cy="447675"/>
        </a:xfrm>
        <a:prstGeom prst="round2Same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Work Experience</a:t>
          </a:r>
          <a:endParaRPr lang="en-US" sz="1400" b="1"/>
        </a:p>
      </xdr:txBody>
    </xdr:sp>
    <xdr:clientData/>
  </xdr:twoCellAnchor>
  <xdr:twoCellAnchor>
    <xdr:from>
      <xdr:col>20</xdr:col>
      <xdr:colOff>95251</xdr:colOff>
      <xdr:row>15</xdr:row>
      <xdr:rowOff>161925</xdr:rowOff>
    </xdr:from>
    <xdr:to>
      <xdr:col>23</xdr:col>
      <xdr:colOff>257176</xdr:colOff>
      <xdr:row>37</xdr:row>
      <xdr:rowOff>152400</xdr:rowOff>
    </xdr:to>
    <xdr:sp macro="" textlink="">
      <xdr:nvSpPr>
        <xdr:cNvPr id="23" name="Flowchart: Off-page Connector 22">
          <a:extLst>
            <a:ext uri="{FF2B5EF4-FFF2-40B4-BE49-F238E27FC236}">
              <a16:creationId xmlns:a16="http://schemas.microsoft.com/office/drawing/2014/main" id="{CAA8197C-CBF0-479B-A9A8-AA82DFC250F3}"/>
            </a:ext>
          </a:extLst>
        </xdr:cNvPr>
        <xdr:cNvSpPr/>
      </xdr:nvSpPr>
      <xdr:spPr>
        <a:xfrm>
          <a:off x="12287251" y="3019425"/>
          <a:ext cx="1990725" cy="4181475"/>
        </a:xfrm>
        <a:prstGeom prst="flowChartOffpageConnector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 b="1"/>
        </a:p>
        <a:p>
          <a:pPr algn="l"/>
          <a:r>
            <a:rPr lang="en-US" sz="1200" b="1" baseline="0"/>
            <a:t>Software Development/Engineering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Finance and Financial Analysis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Quantitative Analysis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AI and Machine Learning</a:t>
          </a:r>
        </a:p>
        <a:p>
          <a:pPr algn="l"/>
          <a:endParaRPr lang="en-US" sz="1200" b="1" baseline="0"/>
        </a:p>
        <a:p>
          <a:pPr algn="l"/>
          <a:r>
            <a:rPr lang="en-US" sz="1200" b="1" baseline="0"/>
            <a:t>Investment Banking</a:t>
          </a:r>
        </a:p>
        <a:p>
          <a:pPr algn="l"/>
          <a:endParaRPr lang="en-US" sz="1200" b="1" baseline="0"/>
        </a:p>
        <a:p>
          <a:pPr algn="l"/>
          <a:endParaRPr lang="en-US" sz="1200" b="1" baseline="0"/>
        </a:p>
        <a:p>
          <a:pPr algn="l"/>
          <a:endParaRPr lang="en-US" sz="1200" b="1" baseline="0"/>
        </a:p>
      </xdr:txBody>
    </xdr:sp>
    <xdr:clientData/>
  </xdr:twoCellAnchor>
  <xdr:twoCellAnchor>
    <xdr:from>
      <xdr:col>20</xdr:col>
      <xdr:colOff>95250</xdr:colOff>
      <xdr:row>13</xdr:row>
      <xdr:rowOff>142875</xdr:rowOff>
    </xdr:from>
    <xdr:to>
      <xdr:col>23</xdr:col>
      <xdr:colOff>257175</xdr:colOff>
      <xdr:row>16</xdr:row>
      <xdr:rowOff>19050</xdr:rowOff>
    </xdr:to>
    <xdr:sp macro="" textlink="">
      <xdr:nvSpPr>
        <xdr:cNvPr id="24" name="Rectangle: Top Corners Rounded 23">
          <a:extLst>
            <a:ext uri="{FF2B5EF4-FFF2-40B4-BE49-F238E27FC236}">
              <a16:creationId xmlns:a16="http://schemas.microsoft.com/office/drawing/2014/main" id="{BD08BE94-22A4-4C41-8A67-4D76A26E8068}"/>
            </a:ext>
          </a:extLst>
        </xdr:cNvPr>
        <xdr:cNvSpPr/>
      </xdr:nvSpPr>
      <xdr:spPr>
        <a:xfrm>
          <a:off x="12287250" y="2619375"/>
          <a:ext cx="1990725" cy="447675"/>
        </a:xfrm>
        <a:prstGeom prst="round2SameRect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Interests</a:t>
          </a:r>
          <a:endParaRPr lang="en-US" sz="1400" b="1"/>
        </a:p>
      </xdr:txBody>
    </xdr:sp>
    <xdr:clientData/>
  </xdr:twoCellAnchor>
  <xdr:twoCellAnchor>
    <xdr:from>
      <xdr:col>9</xdr:col>
      <xdr:colOff>66675</xdr:colOff>
      <xdr:row>7</xdr:row>
      <xdr:rowOff>180975</xdr:rowOff>
    </xdr:from>
    <xdr:to>
      <xdr:col>23</xdr:col>
      <xdr:colOff>200025</xdr:colOff>
      <xdr:row>13</xdr:row>
      <xdr:rowOff>57150</xdr:rowOff>
    </xdr:to>
    <xdr:sp macro="" textlink="">
      <xdr:nvSpPr>
        <xdr:cNvPr id="25" name="Ribbon: Tilted Up 24">
          <a:extLst>
            <a:ext uri="{FF2B5EF4-FFF2-40B4-BE49-F238E27FC236}">
              <a16:creationId xmlns:a16="http://schemas.microsoft.com/office/drawing/2014/main" id="{FB36BA4A-AAE7-4294-952A-D85025B4663F}"/>
            </a:ext>
          </a:extLst>
        </xdr:cNvPr>
        <xdr:cNvSpPr/>
      </xdr:nvSpPr>
      <xdr:spPr>
        <a:xfrm>
          <a:off x="5553075" y="1514475"/>
          <a:ext cx="8667750" cy="1019175"/>
        </a:xfrm>
        <a:prstGeom prst="ribbon2">
          <a:avLst/>
        </a:prstGeom>
        <a:solidFill>
          <a:srgbClr val="652B9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600075</xdr:colOff>
      <xdr:row>9</xdr:row>
      <xdr:rowOff>47625</xdr:rowOff>
    </xdr:from>
    <xdr:to>
      <xdr:col>16</xdr:col>
      <xdr:colOff>66675</xdr:colOff>
      <xdr:row>11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08D0A7C-768A-4AD1-87DA-4773F6C4BEB1}"/>
            </a:ext>
          </a:extLst>
        </xdr:cNvPr>
        <xdr:cNvSpPr txBox="1"/>
      </xdr:nvSpPr>
      <xdr:spPr>
        <a:xfrm>
          <a:off x="8524875" y="1762125"/>
          <a:ext cx="1295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>
              <a:solidFill>
                <a:schemeClr val="bg1"/>
              </a:solidFill>
            </a:rPr>
            <a:t>LinkedIn:</a:t>
          </a:r>
        </a:p>
      </xdr:txBody>
    </xdr:sp>
    <xdr:clientData/>
  </xdr:twoCellAnchor>
  <xdr:twoCellAnchor>
    <xdr:from>
      <xdr:col>16</xdr:col>
      <xdr:colOff>9526</xdr:colOff>
      <xdr:row>9</xdr:row>
      <xdr:rowOff>9525</xdr:rowOff>
    </xdr:from>
    <xdr:to>
      <xdr:col>18</xdr:col>
      <xdr:colOff>457200</xdr:colOff>
      <xdr:row>11</xdr:row>
      <xdr:rowOff>38100</xdr:rowOff>
    </xdr:to>
    <xdr:sp macro="" textlink="">
      <xdr:nvSpPr>
        <xdr:cNvPr id="10" name="Rectangle: Rounded Corner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D4AA4F-2010-4A9F-8919-E65F6CEAD750}"/>
            </a:ext>
          </a:extLst>
        </xdr:cNvPr>
        <xdr:cNvSpPr/>
      </xdr:nvSpPr>
      <xdr:spPr>
        <a:xfrm>
          <a:off x="9763126" y="1724025"/>
          <a:ext cx="1666874" cy="40957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rgbClr val="0070C0"/>
              </a:solidFill>
            </a:rPr>
            <a:t>@dtran421</a:t>
          </a:r>
        </a:p>
      </xdr:txBody>
    </xdr:sp>
    <xdr:clientData/>
  </xdr:twoCellAnchor>
  <xdr:twoCellAnchor editAs="oneCell">
    <xdr:from>
      <xdr:col>13</xdr:col>
      <xdr:colOff>447675</xdr:colOff>
      <xdr:row>9</xdr:row>
      <xdr:rowOff>66676</xdr:rowOff>
    </xdr:from>
    <xdr:to>
      <xdr:col>14</xdr:col>
      <xdr:colOff>152399</xdr:colOff>
      <xdr:row>11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B179876-B729-49B6-A066-ED21461D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781176"/>
          <a:ext cx="314324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4</xdr:row>
      <xdr:rowOff>38100</xdr:rowOff>
    </xdr:from>
    <xdr:to>
      <xdr:col>1</xdr:col>
      <xdr:colOff>496836</xdr:colOff>
      <xdr:row>10</xdr:row>
      <xdr:rowOff>76200</xdr:rowOff>
    </xdr:to>
    <xdr:sp macro="" textlink="">
      <xdr:nvSpPr>
        <xdr:cNvPr id="27" name="Rectangle: Folded Corner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A9DD2C-0F81-4902-8507-5C700C051178}"/>
            </a:ext>
          </a:extLst>
        </xdr:cNvPr>
        <xdr:cNvSpPr/>
      </xdr:nvSpPr>
      <xdr:spPr>
        <a:xfrm>
          <a:off x="152400" y="800100"/>
          <a:ext cx="954036" cy="118110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chemeClr val="bg1"/>
              </a:solidFill>
            </a:rPr>
            <a:t>Table</a:t>
          </a:r>
          <a:r>
            <a:rPr lang="en-US" sz="1400" baseline="0">
              <a:solidFill>
                <a:schemeClr val="bg1"/>
              </a:solidFill>
            </a:rPr>
            <a:t> of Contents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95250</xdr:rowOff>
    </xdr:from>
    <xdr:to>
      <xdr:col>2</xdr:col>
      <xdr:colOff>409575</xdr:colOff>
      <xdr:row>3</xdr:row>
      <xdr:rowOff>85725</xdr:rowOff>
    </xdr:to>
    <xdr:sp macro="" textlink="">
      <xdr:nvSpPr>
        <xdr:cNvPr id="2" name="Arrow: Striped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5EDB35-5970-465A-BC83-C245FC2B3E51}"/>
            </a:ext>
          </a:extLst>
        </xdr:cNvPr>
        <xdr:cNvSpPr/>
      </xdr:nvSpPr>
      <xdr:spPr>
        <a:xfrm flipH="1">
          <a:off x="161925" y="95250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Previous Page</a:t>
          </a:r>
        </a:p>
      </xdr:txBody>
    </xdr:sp>
    <xdr:clientData/>
  </xdr:twoCellAnchor>
  <xdr:twoCellAnchor editAs="oneCell">
    <xdr:from>
      <xdr:col>7</xdr:col>
      <xdr:colOff>323850</xdr:colOff>
      <xdr:row>0</xdr:row>
      <xdr:rowOff>66675</xdr:rowOff>
    </xdr:from>
    <xdr:to>
      <xdr:col>9</xdr:col>
      <xdr:colOff>466725</xdr:colOff>
      <xdr:row>4</xdr:row>
      <xdr:rowOff>11705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D4914A-80A2-4641-9F76-C815B135D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66675"/>
          <a:ext cx="1362075" cy="707030"/>
        </a:xfrm>
        <a:prstGeom prst="rect">
          <a:avLst/>
        </a:prstGeom>
        <a:solidFill>
          <a:srgbClr val="7030A0"/>
        </a:solidFill>
      </xdr:spPr>
    </xdr:pic>
    <xdr:clientData/>
  </xdr:twoCellAnchor>
  <xdr:twoCellAnchor>
    <xdr:from>
      <xdr:col>5</xdr:col>
      <xdr:colOff>180975</xdr:colOff>
      <xdr:row>4</xdr:row>
      <xdr:rowOff>28575</xdr:rowOff>
    </xdr:from>
    <xdr:to>
      <xdr:col>13</xdr:col>
      <xdr:colOff>752475</xdr:colOff>
      <xdr:row>7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8F66A2D-301A-4E79-A967-3E9BB8F5B2D9}"/>
            </a:ext>
          </a:extLst>
        </xdr:cNvPr>
        <xdr:cNvSpPr txBox="1"/>
      </xdr:nvSpPr>
      <xdr:spPr>
        <a:xfrm>
          <a:off x="3933825" y="790575"/>
          <a:ext cx="74104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b="1" u="none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>
    <xdr:from>
      <xdr:col>0</xdr:col>
      <xdr:colOff>133350</xdr:colOff>
      <xdr:row>4</xdr:row>
      <xdr:rowOff>28575</xdr:rowOff>
    </xdr:from>
    <xdr:to>
      <xdr:col>1</xdr:col>
      <xdr:colOff>477786</xdr:colOff>
      <xdr:row>10</xdr:row>
      <xdr:rowOff>66675</xdr:rowOff>
    </xdr:to>
    <xdr:sp macro="" textlink="">
      <xdr:nvSpPr>
        <xdr:cNvPr id="5" name="Rectangle: Folded Corner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1A49B4-A667-4847-B131-B78E5B0C3FFF}"/>
            </a:ext>
          </a:extLst>
        </xdr:cNvPr>
        <xdr:cNvSpPr/>
      </xdr:nvSpPr>
      <xdr:spPr>
        <a:xfrm>
          <a:off x="133350" y="790575"/>
          <a:ext cx="954036" cy="118110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chemeClr val="bg1"/>
              </a:solidFill>
            </a:rPr>
            <a:t>Table</a:t>
          </a:r>
          <a:r>
            <a:rPr lang="en-US" sz="1400" baseline="0">
              <a:solidFill>
                <a:schemeClr val="bg1"/>
              </a:solidFill>
            </a:rPr>
            <a:t> of Contents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228600</xdr:colOff>
      <xdr:row>15</xdr:row>
      <xdr:rowOff>76200</xdr:rowOff>
    </xdr:from>
    <xdr:to>
      <xdr:col>7</xdr:col>
      <xdr:colOff>476250</xdr:colOff>
      <xdr:row>18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2E81150-9C95-49A0-8880-F118D18D0F70}"/>
            </a:ext>
          </a:extLst>
        </xdr:cNvPr>
        <xdr:cNvSpPr txBox="1"/>
      </xdr:nvSpPr>
      <xdr:spPr>
        <a:xfrm>
          <a:off x="228600" y="2933700"/>
          <a:ext cx="6867525" cy="504825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82880" bIns="182880" rtlCol="0" anchor="t"/>
        <a:lstStyle/>
        <a:p>
          <a:pPr algn="l"/>
          <a:r>
            <a:rPr lang="en-US" sz="1200" b="1">
              <a:solidFill>
                <a:schemeClr val="bg1"/>
              </a:solidFill>
            </a:rPr>
            <a:t>Question</a:t>
          </a:r>
          <a:r>
            <a:rPr lang="en-US" sz="1200" b="1" baseline="0">
              <a:solidFill>
                <a:schemeClr val="bg1"/>
              </a:solidFill>
            </a:rPr>
            <a:t> a. </a:t>
          </a:r>
        </a:p>
      </xdr:txBody>
    </xdr:sp>
    <xdr:clientData/>
  </xdr:twoCellAnchor>
  <xdr:twoCellAnchor>
    <xdr:from>
      <xdr:col>16</xdr:col>
      <xdr:colOff>628650</xdr:colOff>
      <xdr:row>0</xdr:row>
      <xdr:rowOff>142875</xdr:rowOff>
    </xdr:from>
    <xdr:to>
      <xdr:col>18</xdr:col>
      <xdr:colOff>561975</xdr:colOff>
      <xdr:row>3</xdr:row>
      <xdr:rowOff>133350</xdr:rowOff>
    </xdr:to>
    <xdr:sp macro="" textlink="">
      <xdr:nvSpPr>
        <xdr:cNvPr id="7" name="Arrow: Striped Righ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8F23CAE-4337-4C58-89F4-5B43612286A9}"/>
            </a:ext>
          </a:extLst>
        </xdr:cNvPr>
        <xdr:cNvSpPr/>
      </xdr:nvSpPr>
      <xdr:spPr>
        <a:xfrm>
          <a:off x="13515975" y="142875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Next Page</a:t>
          </a:r>
        </a:p>
      </xdr:txBody>
    </xdr:sp>
    <xdr:clientData/>
  </xdr:twoCellAnchor>
  <xdr:twoCellAnchor>
    <xdr:from>
      <xdr:col>0</xdr:col>
      <xdr:colOff>171450</xdr:colOff>
      <xdr:row>26</xdr:row>
      <xdr:rowOff>180975</xdr:rowOff>
    </xdr:from>
    <xdr:to>
      <xdr:col>7</xdr:col>
      <xdr:colOff>419100</xdr:colOff>
      <xdr:row>29</xdr:row>
      <xdr:rowOff>123825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1DABFC8-EC8A-4A23-A6A5-9FC5B99E13B2}"/>
            </a:ext>
          </a:extLst>
        </xdr:cNvPr>
        <xdr:cNvSpPr txBox="1"/>
      </xdr:nvSpPr>
      <xdr:spPr>
        <a:xfrm>
          <a:off x="171450" y="5267325"/>
          <a:ext cx="6867525" cy="523875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82880" bIns="182880" rtlCol="0" anchor="t"/>
        <a:lstStyle/>
        <a:p>
          <a:pPr algn="l"/>
          <a:r>
            <a:rPr lang="en-US" sz="1200" b="1">
              <a:solidFill>
                <a:schemeClr val="bg1"/>
              </a:solidFill>
            </a:rPr>
            <a:t>Question</a:t>
          </a:r>
          <a:r>
            <a:rPr lang="en-US" sz="1200" b="1" baseline="0">
              <a:solidFill>
                <a:schemeClr val="bg1"/>
              </a:solidFill>
            </a:rPr>
            <a:t> b. </a:t>
          </a:r>
        </a:p>
      </xdr:txBody>
    </xdr:sp>
    <xdr:clientData/>
  </xdr:twoCellAnchor>
  <xdr:twoCellAnchor>
    <xdr:from>
      <xdr:col>9</xdr:col>
      <xdr:colOff>457200</xdr:colOff>
      <xdr:row>15</xdr:row>
      <xdr:rowOff>57150</xdr:rowOff>
    </xdr:from>
    <xdr:to>
      <xdr:col>19</xdr:col>
      <xdr:colOff>76200</xdr:colOff>
      <xdr:row>17</xdr:row>
      <xdr:rowOff>180975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4E3E529-CFDE-4B2E-A63C-724748157643}"/>
            </a:ext>
          </a:extLst>
        </xdr:cNvPr>
        <xdr:cNvSpPr txBox="1"/>
      </xdr:nvSpPr>
      <xdr:spPr>
        <a:xfrm>
          <a:off x="8296275" y="2914650"/>
          <a:ext cx="6296025" cy="504825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82880" bIns="182880" rtlCol="0" anchor="t"/>
        <a:lstStyle/>
        <a:p>
          <a:pPr algn="l"/>
          <a:r>
            <a:rPr lang="en-US" sz="1200" b="1">
              <a:solidFill>
                <a:schemeClr val="bg1"/>
              </a:solidFill>
            </a:rPr>
            <a:t>Question</a:t>
          </a:r>
          <a:r>
            <a:rPr lang="en-US" sz="1200" b="1" baseline="0">
              <a:solidFill>
                <a:schemeClr val="bg1"/>
              </a:solidFill>
            </a:rPr>
            <a:t> c. </a:t>
          </a:r>
        </a:p>
      </xdr:txBody>
    </xdr:sp>
    <xdr:clientData/>
  </xdr:twoCellAnchor>
  <xdr:twoCellAnchor>
    <xdr:from>
      <xdr:col>9</xdr:col>
      <xdr:colOff>438150</xdr:colOff>
      <xdr:row>27</xdr:row>
      <xdr:rowOff>161925</xdr:rowOff>
    </xdr:from>
    <xdr:to>
      <xdr:col>19</xdr:col>
      <xdr:colOff>57150</xdr:colOff>
      <xdr:row>30</xdr:row>
      <xdr:rowOff>114300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316F0A5-6433-4848-BC57-FE0046BE0395}"/>
            </a:ext>
          </a:extLst>
        </xdr:cNvPr>
        <xdr:cNvSpPr txBox="1"/>
      </xdr:nvSpPr>
      <xdr:spPr>
        <a:xfrm>
          <a:off x="8277225" y="5438775"/>
          <a:ext cx="6810375" cy="533400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82880" bIns="182880" rtlCol="0" anchor="t"/>
        <a:lstStyle/>
        <a:p>
          <a:pPr algn="l"/>
          <a:r>
            <a:rPr lang="en-US" sz="1200" b="1">
              <a:solidFill>
                <a:schemeClr val="bg1"/>
              </a:solidFill>
            </a:rPr>
            <a:t>Question</a:t>
          </a:r>
          <a:r>
            <a:rPr lang="en-US" sz="1200" b="1" baseline="0">
              <a:solidFill>
                <a:schemeClr val="bg1"/>
              </a:solidFill>
            </a:rPr>
            <a:t> d. </a:t>
          </a:r>
        </a:p>
      </xdr:txBody>
    </xdr:sp>
    <xdr:clientData/>
  </xdr:twoCellAnchor>
  <xdr:twoCellAnchor>
    <xdr:from>
      <xdr:col>13</xdr:col>
      <xdr:colOff>295273</xdr:colOff>
      <xdr:row>32</xdr:row>
      <xdr:rowOff>138112</xdr:rowOff>
    </xdr:from>
    <xdr:to>
      <xdr:col>18</xdr:col>
      <xdr:colOff>361949</xdr:colOff>
      <xdr:row>46</xdr:row>
      <xdr:rowOff>85725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958852B-EFEA-4ECB-84FD-A167E453E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95250</xdr:rowOff>
    </xdr:from>
    <xdr:to>
      <xdr:col>2</xdr:col>
      <xdr:colOff>409575</xdr:colOff>
      <xdr:row>3</xdr:row>
      <xdr:rowOff>85725</xdr:rowOff>
    </xdr:to>
    <xdr:sp macro="" textlink="">
      <xdr:nvSpPr>
        <xdr:cNvPr id="2" name="Arrow: Striped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17331-4BF8-40AD-BA8A-7292898BF514}"/>
            </a:ext>
          </a:extLst>
        </xdr:cNvPr>
        <xdr:cNvSpPr/>
      </xdr:nvSpPr>
      <xdr:spPr>
        <a:xfrm flipH="1">
          <a:off x="161925" y="95250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Previous Page</a:t>
          </a:r>
        </a:p>
      </xdr:txBody>
    </xdr:sp>
    <xdr:clientData/>
  </xdr:twoCellAnchor>
  <xdr:twoCellAnchor editAs="oneCell">
    <xdr:from>
      <xdr:col>11</xdr:col>
      <xdr:colOff>257175</xdr:colOff>
      <xdr:row>0</xdr:row>
      <xdr:rowOff>57150</xdr:rowOff>
    </xdr:from>
    <xdr:to>
      <xdr:col>12</xdr:col>
      <xdr:colOff>781050</xdr:colOff>
      <xdr:row>4</xdr:row>
      <xdr:rowOff>2180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8A94F4-B2ED-433A-928B-F39A77C80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57150"/>
          <a:ext cx="1362075" cy="707030"/>
        </a:xfrm>
        <a:prstGeom prst="rect">
          <a:avLst/>
        </a:prstGeom>
        <a:solidFill>
          <a:srgbClr val="7030A0"/>
        </a:solidFill>
      </xdr:spPr>
    </xdr:pic>
    <xdr:clientData/>
  </xdr:twoCellAnchor>
  <xdr:twoCellAnchor>
    <xdr:from>
      <xdr:col>6</xdr:col>
      <xdr:colOff>485775</xdr:colOff>
      <xdr:row>4</xdr:row>
      <xdr:rowOff>38100</xdr:rowOff>
    </xdr:from>
    <xdr:to>
      <xdr:col>16</xdr:col>
      <xdr:colOff>514350</xdr:colOff>
      <xdr:row>7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2F9535-7AAA-4D1A-93D7-C9CECE7CB210}"/>
            </a:ext>
          </a:extLst>
        </xdr:cNvPr>
        <xdr:cNvSpPr txBox="1"/>
      </xdr:nvSpPr>
      <xdr:spPr>
        <a:xfrm>
          <a:off x="4143375" y="800100"/>
          <a:ext cx="69056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b="1" u="none">
              <a:solidFill>
                <a:schemeClr val="bg1"/>
              </a:solidFill>
            </a:rPr>
            <a:t>Instructions</a:t>
          </a:r>
        </a:p>
      </xdr:txBody>
    </xdr:sp>
    <xdr:clientData/>
  </xdr:twoCellAnchor>
  <xdr:twoCellAnchor>
    <xdr:from>
      <xdr:col>0</xdr:col>
      <xdr:colOff>133350</xdr:colOff>
      <xdr:row>4</xdr:row>
      <xdr:rowOff>28575</xdr:rowOff>
    </xdr:from>
    <xdr:to>
      <xdr:col>1</xdr:col>
      <xdr:colOff>477786</xdr:colOff>
      <xdr:row>10</xdr:row>
      <xdr:rowOff>66675</xdr:rowOff>
    </xdr:to>
    <xdr:sp macro="" textlink="">
      <xdr:nvSpPr>
        <xdr:cNvPr id="5" name="Rectangle: Folded Corner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EB9BAE-5928-47F4-9FBB-3A1CEEC596B7}"/>
            </a:ext>
          </a:extLst>
        </xdr:cNvPr>
        <xdr:cNvSpPr/>
      </xdr:nvSpPr>
      <xdr:spPr>
        <a:xfrm>
          <a:off x="133350" y="790575"/>
          <a:ext cx="954036" cy="118110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chemeClr val="bg1"/>
              </a:solidFill>
            </a:rPr>
            <a:t>Table</a:t>
          </a:r>
          <a:r>
            <a:rPr lang="en-US" sz="1400" baseline="0">
              <a:solidFill>
                <a:schemeClr val="bg1"/>
              </a:solidFill>
            </a:rPr>
            <a:t> of Contents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104774</xdr:rowOff>
    </xdr:from>
    <xdr:to>
      <xdr:col>18</xdr:col>
      <xdr:colOff>0</xdr:colOff>
      <xdr:row>12</xdr:row>
      <xdr:rowOff>133349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285C041-4D91-46B1-AC5B-49E99C9E1667}"/>
            </a:ext>
          </a:extLst>
        </xdr:cNvPr>
        <xdr:cNvSpPr txBox="1"/>
      </xdr:nvSpPr>
      <xdr:spPr>
        <a:xfrm>
          <a:off x="4267200" y="1628774"/>
          <a:ext cx="6838950" cy="790575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Individual assignment. Email your Excel file to: vladimir.atanasov@mason.wm.edu by 11:59 p.m. on Sunday, Sep 12. Please name your submission file HW1_LastnameFirstname.xlsx, where Lastname and Firstname are your names.</a:t>
          </a:r>
        </a:p>
      </xdr:txBody>
    </xdr:sp>
    <xdr:clientData/>
  </xdr:twoCellAnchor>
  <xdr:twoCellAnchor>
    <xdr:from>
      <xdr:col>22</xdr:col>
      <xdr:colOff>85725</xdr:colOff>
      <xdr:row>0</xdr:row>
      <xdr:rowOff>19050</xdr:rowOff>
    </xdr:from>
    <xdr:to>
      <xdr:col>24</xdr:col>
      <xdr:colOff>333375</xdr:colOff>
      <xdr:row>3</xdr:row>
      <xdr:rowOff>9525</xdr:rowOff>
    </xdr:to>
    <xdr:sp macro="" textlink="">
      <xdr:nvSpPr>
        <xdr:cNvPr id="7" name="Arrow: Striped Righ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1DC6BD-B5DA-4187-BCB3-55754507E9B3}"/>
            </a:ext>
          </a:extLst>
        </xdr:cNvPr>
        <xdr:cNvSpPr/>
      </xdr:nvSpPr>
      <xdr:spPr>
        <a:xfrm>
          <a:off x="13496925" y="19050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Next Page</a:t>
          </a:r>
        </a:p>
      </xdr:txBody>
    </xdr:sp>
    <xdr:clientData/>
  </xdr:twoCellAnchor>
  <xdr:twoCellAnchor>
    <xdr:from>
      <xdr:col>7</xdr:col>
      <xdr:colOff>0</xdr:colOff>
      <xdr:row>13</xdr:row>
      <xdr:rowOff>180975</xdr:rowOff>
    </xdr:from>
    <xdr:to>
      <xdr:col>18</xdr:col>
      <xdr:colOff>0</xdr:colOff>
      <xdr:row>17</xdr:row>
      <xdr:rowOff>85725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4366527-9EC9-45B7-97E5-3E62B3BAC3A2}"/>
            </a:ext>
          </a:extLst>
        </xdr:cNvPr>
        <xdr:cNvSpPr txBox="1"/>
      </xdr:nvSpPr>
      <xdr:spPr>
        <a:xfrm>
          <a:off x="4267200" y="2657475"/>
          <a:ext cx="6838950" cy="695325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>
              <a:solidFill>
                <a:schemeClr val="bg1"/>
              </a:solidFill>
            </a:rPr>
            <a:t>You are working for a large public pension fund. The fund has the following holdings in US Treasuries:</a:t>
          </a:r>
        </a:p>
      </xdr:txBody>
    </xdr:sp>
    <xdr:clientData/>
  </xdr:twoCellAnchor>
  <xdr:twoCellAnchor>
    <xdr:from>
      <xdr:col>7</xdr:col>
      <xdr:colOff>0</xdr:colOff>
      <xdr:row>26</xdr:row>
      <xdr:rowOff>95250</xdr:rowOff>
    </xdr:from>
    <xdr:to>
      <xdr:col>18</xdr:col>
      <xdr:colOff>0</xdr:colOff>
      <xdr:row>33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83D03C4-17F2-46B9-A462-D79C4F0579DD}"/>
            </a:ext>
          </a:extLst>
        </xdr:cNvPr>
        <xdr:cNvSpPr txBox="1"/>
      </xdr:nvSpPr>
      <xdr:spPr>
        <a:xfrm>
          <a:off x="4267200" y="5419725"/>
          <a:ext cx="6838950" cy="1266825"/>
        </a:xfrm>
        <a:prstGeom prst="rect">
          <a:avLst/>
        </a:prstGeom>
        <a:solidFill>
          <a:srgbClr val="652B9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150000"/>
            </a:lnSpc>
          </a:pPr>
          <a:r>
            <a:rPr lang="en-US" sz="1200" b="1">
              <a:solidFill>
                <a:schemeClr val="bg1"/>
              </a:solidFill>
            </a:rPr>
            <a:t>a) Find the market value and modified duration of the portfolio at the close on Wednesday, Sep 8. </a:t>
          </a:r>
        </a:p>
        <a:p>
          <a:pPr algn="l">
            <a:lnSpc>
              <a:spcPct val="150000"/>
            </a:lnSpc>
          </a:pPr>
          <a:r>
            <a:rPr lang="en-US" sz="1200" b="1">
              <a:solidFill>
                <a:schemeClr val="bg1"/>
              </a:solidFill>
            </a:rPr>
            <a:t>b) Find the market value of the portfolio at the close on Thursday, Sep 9. </a:t>
          </a:r>
        </a:p>
        <a:p>
          <a:pPr algn="l">
            <a:lnSpc>
              <a:spcPct val="150000"/>
            </a:lnSpc>
          </a:pPr>
          <a:r>
            <a:rPr lang="en-US" sz="1200" b="1">
              <a:solidFill>
                <a:schemeClr val="bg1"/>
              </a:solidFill>
            </a:rPr>
            <a:t>c)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Show the contribution of each holding to the Profit/Loss of the portfolio from Sep 8 to Sep 9 </a:t>
          </a:r>
        </a:p>
        <a:p>
          <a:pPr algn="l">
            <a:lnSpc>
              <a:spcPct val="150000"/>
            </a:lnSpc>
          </a:pPr>
          <a:r>
            <a:rPr lang="en-US" sz="1200" b="1">
              <a:solidFill>
                <a:schemeClr val="bg1"/>
              </a:solidFill>
            </a:rPr>
            <a:t>d) Plot the changes in yield from Sep 8 to Sep 9 for the five holdings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95250</xdr:rowOff>
    </xdr:from>
    <xdr:to>
      <xdr:col>2</xdr:col>
      <xdr:colOff>409575</xdr:colOff>
      <xdr:row>3</xdr:row>
      <xdr:rowOff>85725</xdr:rowOff>
    </xdr:to>
    <xdr:sp macro="" textlink="">
      <xdr:nvSpPr>
        <xdr:cNvPr id="2" name="Arrow: Striped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E2C8F-E3C8-46F9-989B-1BFEF5193B5C}"/>
            </a:ext>
          </a:extLst>
        </xdr:cNvPr>
        <xdr:cNvSpPr/>
      </xdr:nvSpPr>
      <xdr:spPr>
        <a:xfrm flipH="1">
          <a:off x="161925" y="95250"/>
          <a:ext cx="1466850" cy="561975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Previous Page</a:t>
          </a:r>
        </a:p>
      </xdr:txBody>
    </xdr:sp>
    <xdr:clientData/>
  </xdr:twoCellAnchor>
  <xdr:twoCellAnchor editAs="oneCell">
    <xdr:from>
      <xdr:col>8</xdr:col>
      <xdr:colOff>9525</xdr:colOff>
      <xdr:row>0</xdr:row>
      <xdr:rowOff>57150</xdr:rowOff>
    </xdr:from>
    <xdr:to>
      <xdr:col>8</xdr:col>
      <xdr:colOff>1371600</xdr:colOff>
      <xdr:row>3</xdr:row>
      <xdr:rowOff>164105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E0E4F2-72D8-4FC2-AD29-B7E4D1246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57150"/>
          <a:ext cx="1362075" cy="707030"/>
        </a:xfrm>
        <a:prstGeom prst="rect">
          <a:avLst/>
        </a:prstGeom>
        <a:solidFill>
          <a:srgbClr val="7030A0"/>
        </a:solidFill>
      </xdr:spPr>
    </xdr:pic>
    <xdr:clientData/>
  </xdr:twoCellAnchor>
  <xdr:twoCellAnchor>
    <xdr:from>
      <xdr:col>4</xdr:col>
      <xdr:colOff>114300</xdr:colOff>
      <xdr:row>3</xdr:row>
      <xdr:rowOff>171450</xdr:rowOff>
    </xdr:from>
    <xdr:to>
      <xdr:col>12</xdr:col>
      <xdr:colOff>800100</xdr:colOff>
      <xdr:row>7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804051-6140-4729-A401-7CE1559972E4}"/>
            </a:ext>
          </a:extLst>
        </xdr:cNvPr>
        <xdr:cNvSpPr txBox="1"/>
      </xdr:nvSpPr>
      <xdr:spPr>
        <a:xfrm>
          <a:off x="2505075" y="742950"/>
          <a:ext cx="10106025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 b="1" u="none">
              <a:solidFill>
                <a:schemeClr val="bg1"/>
              </a:solidFill>
            </a:rPr>
            <a:t>Work</a:t>
          </a:r>
        </a:p>
      </xdr:txBody>
    </xdr:sp>
    <xdr:clientData/>
  </xdr:twoCellAnchor>
  <xdr:twoCellAnchor>
    <xdr:from>
      <xdr:col>0</xdr:col>
      <xdr:colOff>133350</xdr:colOff>
      <xdr:row>4</xdr:row>
      <xdr:rowOff>28575</xdr:rowOff>
    </xdr:from>
    <xdr:to>
      <xdr:col>1</xdr:col>
      <xdr:colOff>477786</xdr:colOff>
      <xdr:row>10</xdr:row>
      <xdr:rowOff>66675</xdr:rowOff>
    </xdr:to>
    <xdr:sp macro="" textlink="">
      <xdr:nvSpPr>
        <xdr:cNvPr id="5" name="Rectangle: Folded Corner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49FED6-5BBE-4FF1-BC87-327C3AF30A4F}"/>
            </a:ext>
          </a:extLst>
        </xdr:cNvPr>
        <xdr:cNvSpPr/>
      </xdr:nvSpPr>
      <xdr:spPr>
        <a:xfrm>
          <a:off x="133350" y="790575"/>
          <a:ext cx="954036" cy="118110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solidFill>
                <a:schemeClr val="bg1"/>
              </a:solidFill>
            </a:rPr>
            <a:t>Table</a:t>
          </a:r>
          <a:r>
            <a:rPr lang="en-US" sz="1400" baseline="0">
              <a:solidFill>
                <a:schemeClr val="bg1"/>
              </a:solidFill>
            </a:rPr>
            <a:t> of Contents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228599</xdr:colOff>
      <xdr:row>47</xdr:row>
      <xdr:rowOff>109537</xdr:rowOff>
    </xdr:from>
    <xdr:to>
      <xdr:col>15</xdr:col>
      <xdr:colOff>495300</xdr:colOff>
      <xdr:row>61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E99780-223D-43B8-AF1D-67CA1B5E6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7E1CE-0688-4655-8373-5330C76DAC29}">
  <sheetPr>
    <tabColor rgb="FF652B91"/>
    <pageSetUpPr autoPageBreaks="0"/>
  </sheetPr>
  <dimension ref="A1"/>
  <sheetViews>
    <sheetView showGridLines="0" zoomScaleNormal="100" workbookViewId="0"/>
  </sheetViews>
  <sheetFormatPr defaultRowHeight="15" x14ac:dyDescent="0.25"/>
  <cols>
    <col min="1" max="8" width="9.140625" style="1"/>
    <col min="9" max="9" width="9.140625" style="1" customWidth="1"/>
    <col min="10" max="16384" width="9.1406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D0ED-8C1B-4F62-B421-8F3A378464E1}">
  <sheetPr>
    <tabColor rgb="FF0070C0"/>
  </sheetPr>
  <dimension ref="A1"/>
  <sheetViews>
    <sheetView showGridLines="0" workbookViewId="0">
      <selection activeCell="R21" sqref="R21"/>
    </sheetView>
  </sheetViews>
  <sheetFormatPr defaultRowHeight="15" x14ac:dyDescent="0.25"/>
  <cols>
    <col min="1" max="16384" width="9.1406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C104-F9E4-4F6B-BE3E-16BD94B3E8AD}">
  <sheetPr>
    <tabColor rgb="FF0070C0"/>
    <pageSetUpPr autoPageBreaks="0"/>
  </sheetPr>
  <dimension ref="A1"/>
  <sheetViews>
    <sheetView showGridLines="0" zoomScaleNormal="100" workbookViewId="0"/>
  </sheetViews>
  <sheetFormatPr defaultRowHeight="15" x14ac:dyDescent="0.25"/>
  <cols>
    <col min="1" max="16384" width="9.140625" style="2"/>
  </cols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739C-9F21-48CB-8CAD-BAEE2ED4B49B}">
  <sheetPr>
    <tabColor rgb="FF0070C0"/>
  </sheetPr>
  <dimension ref="D19:S48"/>
  <sheetViews>
    <sheetView tabSelected="1" topLeftCell="A13" workbookViewId="0">
      <selection activeCell="G11" sqref="G11"/>
    </sheetView>
  </sheetViews>
  <sheetFormatPr defaultRowHeight="15" x14ac:dyDescent="0.25"/>
  <cols>
    <col min="1" max="4" width="9.140625" style="2"/>
    <col min="5" max="5" width="19.7109375" style="2" bestFit="1" customWidth="1"/>
    <col min="6" max="6" width="24" style="2" bestFit="1" customWidth="1"/>
    <col min="7" max="7" width="19" style="2" bestFit="1" customWidth="1"/>
    <col min="8" max="12" width="9.140625" style="2"/>
    <col min="13" max="14" width="13.85546875" style="2" bestFit="1" customWidth="1"/>
    <col min="15" max="15" width="11.42578125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9" spans="4:15" ht="15.75" thickBot="1" x14ac:dyDescent="0.3"/>
    <row r="20" spans="4:15" ht="16.5" thickTop="1" thickBot="1" x14ac:dyDescent="0.3">
      <c r="D20" s="79">
        <v>44447</v>
      </c>
      <c r="E20" s="80"/>
      <c r="F20" s="81"/>
      <c r="N20" s="77" t="s">
        <v>23</v>
      </c>
      <c r="O20" s="78"/>
    </row>
    <row r="21" spans="4:15" ht="16.5" thickBot="1" x14ac:dyDescent="0.3">
      <c r="D21" s="51" t="s">
        <v>0</v>
      </c>
      <c r="E21" s="34" t="s">
        <v>7</v>
      </c>
      <c r="F21" s="40" t="s">
        <v>22</v>
      </c>
      <c r="N21" s="59" t="s">
        <v>0</v>
      </c>
      <c r="O21" s="40" t="s">
        <v>10</v>
      </c>
    </row>
    <row r="22" spans="4:15" ht="15.75" x14ac:dyDescent="0.25">
      <c r="D22" s="52">
        <v>1</v>
      </c>
      <c r="E22" s="54">
        <f>Work!K23</f>
        <v>4991073.3554903315</v>
      </c>
      <c r="F22" s="67">
        <f>Work!L23</f>
        <v>1.9711223235898778</v>
      </c>
      <c r="N22" s="52">
        <v>1</v>
      </c>
      <c r="O22" s="58">
        <f>Work!K41</f>
        <v>407.89019337017089</v>
      </c>
    </row>
    <row r="23" spans="4:15" ht="15.75" x14ac:dyDescent="0.25">
      <c r="D23" s="52">
        <v>2</v>
      </c>
      <c r="E23" s="54">
        <f>Work!K24</f>
        <v>4994437.8396739131</v>
      </c>
      <c r="F23" s="68">
        <f>Work!L24</f>
        <v>2.9119085265889697</v>
      </c>
      <c r="N23" s="52">
        <v>2</v>
      </c>
      <c r="O23" s="58">
        <f>Work!K42</f>
        <v>1418.1385869570076</v>
      </c>
    </row>
    <row r="24" spans="4:15" ht="15.75" x14ac:dyDescent="0.25">
      <c r="D24" s="52">
        <v>3</v>
      </c>
      <c r="E24" s="54">
        <f>Work!K25</f>
        <v>2991770.3297651936</v>
      </c>
      <c r="F24" s="68">
        <f>Work!L25</f>
        <v>4.8720194827534673</v>
      </c>
      <c r="N24" s="52">
        <v>3</v>
      </c>
      <c r="O24" s="58">
        <f>Work!K43</f>
        <v>3109.0296961325221</v>
      </c>
    </row>
    <row r="25" spans="4:15" ht="15.75" x14ac:dyDescent="0.25">
      <c r="D25" s="52">
        <v>4</v>
      </c>
      <c r="E25" s="54">
        <f>Work!K26</f>
        <v>3002948.4633977897</v>
      </c>
      <c r="F25" s="68">
        <f>Work!L26</f>
        <v>6.6890769696009711</v>
      </c>
      <c r="N25" s="52">
        <v>4</v>
      </c>
      <c r="O25" s="58">
        <f>Work!K44</f>
        <v>6421.3570441990159</v>
      </c>
    </row>
    <row r="26" spans="4:15" ht="16.5" thickBot="1" x14ac:dyDescent="0.3">
      <c r="D26" s="56">
        <v>5</v>
      </c>
      <c r="E26" s="25">
        <f>Work!K27</f>
        <v>1985135.8695652175</v>
      </c>
      <c r="F26" s="69">
        <f>Work!L27</f>
        <v>9.2981252847881546</v>
      </c>
      <c r="N26" s="52">
        <v>5</v>
      </c>
      <c r="O26" s="58">
        <f>Work!K45</f>
        <v>7567.9347826084122</v>
      </c>
    </row>
    <row r="27" spans="4:15" ht="16.5" thickTop="1" thickBot="1" x14ac:dyDescent="0.3">
      <c r="N27" s="75" t="s">
        <v>11</v>
      </c>
      <c r="O27" s="76">
        <f>SUM(O22:O26)</f>
        <v>18924.350303267129</v>
      </c>
    </row>
    <row r="28" spans="4:15" ht="15.75" thickTop="1" x14ac:dyDescent="0.25"/>
    <row r="31" spans="4:15" ht="15.75" thickBot="1" x14ac:dyDescent="0.3"/>
    <row r="32" spans="4:15" ht="16.5" thickTop="1" thickBot="1" x14ac:dyDescent="0.3">
      <c r="D32" s="79">
        <v>44448</v>
      </c>
      <c r="E32" s="81"/>
    </row>
    <row r="33" spans="4:19" ht="17.25" thickTop="1" thickBot="1" x14ac:dyDescent="0.3">
      <c r="D33" s="51" t="s">
        <v>0</v>
      </c>
      <c r="E33" s="60" t="s">
        <v>7</v>
      </c>
      <c r="L33" s="39" t="s">
        <v>0</v>
      </c>
      <c r="M33" s="26" t="s">
        <v>13</v>
      </c>
      <c r="N33" s="35"/>
      <c r="O33" s="35"/>
      <c r="P33" s="35"/>
      <c r="Q33" s="35"/>
      <c r="R33" s="35"/>
      <c r="S33" s="36"/>
    </row>
    <row r="34" spans="4:19" ht="15.75" x14ac:dyDescent="0.25">
      <c r="D34" s="52">
        <v>1</v>
      </c>
      <c r="E34" s="55">
        <f>Work!K32</f>
        <v>4991481.2456837017</v>
      </c>
      <c r="L34" s="52">
        <v>1</v>
      </c>
      <c r="M34" s="27">
        <f>Work!K50</f>
        <v>-3.9703719612509646E-5</v>
      </c>
      <c r="N34" s="38"/>
      <c r="O34" s="38"/>
      <c r="P34" s="38"/>
      <c r="Q34" s="38"/>
      <c r="R34" s="38"/>
      <c r="S34" s="70"/>
    </row>
    <row r="35" spans="4:19" ht="15.75" x14ac:dyDescent="0.25">
      <c r="D35" s="52">
        <v>2</v>
      </c>
      <c r="E35" s="55">
        <f>Work!K33</f>
        <v>4995855.9782608701</v>
      </c>
      <c r="L35" s="52">
        <v>2</v>
      </c>
      <c r="M35" s="28">
        <f>Work!K51</f>
        <v>-9.3992660164432876E-5</v>
      </c>
      <c r="N35" s="38"/>
      <c r="O35" s="38"/>
      <c r="P35" s="38"/>
      <c r="Q35" s="38"/>
      <c r="R35" s="38"/>
      <c r="S35" s="70"/>
    </row>
    <row r="36" spans="4:19" ht="15.75" x14ac:dyDescent="0.25">
      <c r="D36" s="52">
        <v>3</v>
      </c>
      <c r="E36" s="55">
        <f>Work!K34</f>
        <v>2994879.3594613262</v>
      </c>
      <c r="L36" s="52">
        <v>3</v>
      </c>
      <c r="M36" s="28">
        <f>Work!K52</f>
        <v>-2.08915827375835E-4</v>
      </c>
      <c r="N36" s="38"/>
      <c r="O36" s="38"/>
      <c r="P36" s="38"/>
      <c r="Q36" s="38"/>
      <c r="R36" s="38"/>
      <c r="S36" s="70"/>
    </row>
    <row r="37" spans="4:19" ht="15.75" x14ac:dyDescent="0.25">
      <c r="D37" s="52">
        <v>4</v>
      </c>
      <c r="E37" s="55">
        <f>Work!K35</f>
        <v>3009369.8204419888</v>
      </c>
      <c r="L37" s="52">
        <v>4</v>
      </c>
      <c r="M37" s="28">
        <f>Work!K53</f>
        <v>-3.1467269215527255E-4</v>
      </c>
      <c r="N37" s="38"/>
      <c r="O37" s="38"/>
      <c r="P37" s="38"/>
      <c r="Q37" s="38"/>
      <c r="R37" s="38"/>
      <c r="S37" s="70"/>
    </row>
    <row r="38" spans="4:19" ht="16.5" thickBot="1" x14ac:dyDescent="0.3">
      <c r="D38" s="56">
        <v>5</v>
      </c>
      <c r="E38" s="57">
        <f>Work!K36</f>
        <v>1992703.8043478259</v>
      </c>
      <c r="L38" s="52">
        <v>5</v>
      </c>
      <c r="M38" s="28">
        <f>Work!K54</f>
        <v>-4.054905781497465E-4</v>
      </c>
      <c r="N38" s="38"/>
      <c r="O38" s="38"/>
      <c r="P38" s="38"/>
      <c r="Q38" s="38"/>
      <c r="R38" s="38"/>
      <c r="S38" s="70"/>
    </row>
    <row r="39" spans="4:19" ht="15.75" thickTop="1" x14ac:dyDescent="0.25">
      <c r="L39" s="37"/>
      <c r="M39" s="38"/>
      <c r="N39" s="38"/>
      <c r="O39" s="38"/>
      <c r="P39" s="38"/>
      <c r="Q39" s="38"/>
      <c r="R39" s="38"/>
      <c r="S39" s="70"/>
    </row>
    <row r="40" spans="4:19" x14ac:dyDescent="0.25">
      <c r="L40" s="37"/>
      <c r="M40" s="38"/>
      <c r="N40" s="38"/>
      <c r="O40" s="38"/>
      <c r="P40" s="38"/>
      <c r="Q40" s="38"/>
      <c r="R40" s="38"/>
      <c r="S40" s="70"/>
    </row>
    <row r="41" spans="4:19" x14ac:dyDescent="0.25">
      <c r="L41" s="37"/>
      <c r="M41" s="38"/>
      <c r="N41" s="38"/>
      <c r="O41" s="38"/>
      <c r="P41" s="38"/>
      <c r="Q41" s="38"/>
      <c r="R41" s="38"/>
      <c r="S41" s="70"/>
    </row>
    <row r="42" spans="4:19" x14ac:dyDescent="0.25">
      <c r="L42" s="37"/>
      <c r="M42" s="38"/>
      <c r="N42" s="38"/>
      <c r="O42" s="38"/>
      <c r="P42" s="38"/>
      <c r="Q42" s="38"/>
      <c r="R42" s="38"/>
      <c r="S42" s="70"/>
    </row>
    <row r="43" spans="4:19" x14ac:dyDescent="0.25">
      <c r="L43" s="37"/>
      <c r="M43" s="38"/>
      <c r="N43" s="38"/>
      <c r="O43" s="38"/>
      <c r="P43" s="38"/>
      <c r="Q43" s="38"/>
      <c r="R43" s="38"/>
      <c r="S43" s="70"/>
    </row>
    <row r="44" spans="4:19" x14ac:dyDescent="0.25">
      <c r="L44" s="37"/>
      <c r="M44" s="38"/>
      <c r="N44" s="38"/>
      <c r="O44" s="38"/>
      <c r="P44" s="38"/>
      <c r="Q44" s="38"/>
      <c r="R44" s="38"/>
      <c r="S44" s="70"/>
    </row>
    <row r="45" spans="4:19" x14ac:dyDescent="0.25">
      <c r="L45" s="37"/>
      <c r="M45" s="38"/>
      <c r="N45" s="38"/>
      <c r="O45" s="38"/>
      <c r="P45" s="38"/>
      <c r="Q45" s="38"/>
      <c r="R45" s="38"/>
      <c r="S45" s="70"/>
    </row>
    <row r="46" spans="4:19" x14ac:dyDescent="0.25">
      <c r="L46" s="37"/>
      <c r="M46" s="38"/>
      <c r="N46" s="38"/>
      <c r="O46" s="38"/>
      <c r="P46" s="38"/>
      <c r="Q46" s="38"/>
      <c r="R46" s="38"/>
      <c r="S46" s="70"/>
    </row>
    <row r="47" spans="4:19" ht="15.75" thickBot="1" x14ac:dyDescent="0.3">
      <c r="L47" s="71"/>
      <c r="M47" s="72"/>
      <c r="N47" s="72"/>
      <c r="O47" s="72"/>
      <c r="P47" s="72"/>
      <c r="Q47" s="72"/>
      <c r="R47" s="72"/>
      <c r="S47" s="73"/>
    </row>
    <row r="48" spans="4:19" ht="15.75" thickTop="1" x14ac:dyDescent="0.25"/>
  </sheetData>
  <mergeCells count="3">
    <mergeCell ref="N20:O20"/>
    <mergeCell ref="D20:F20"/>
    <mergeCell ref="D32:E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2264-BD7B-4339-8997-5844F49B8FFF}">
  <sheetPr>
    <tabColor rgb="FF0070C0"/>
  </sheetPr>
  <dimension ref="H16:R29"/>
  <sheetViews>
    <sheetView topLeftCell="A4" workbookViewId="0">
      <selection activeCell="V9" sqref="V9"/>
    </sheetView>
  </sheetViews>
  <sheetFormatPr defaultRowHeight="15" x14ac:dyDescent="0.25"/>
  <cols>
    <col min="1" max="10" width="9.140625" style="2"/>
    <col min="11" max="11" width="8.42578125" style="2" bestFit="1" customWidth="1"/>
    <col min="12" max="12" width="12.5703125" style="2" bestFit="1" customWidth="1"/>
    <col min="13" max="13" width="15" style="2" bestFit="1" customWidth="1"/>
    <col min="14" max="14" width="12.28515625" style="2" bestFit="1" customWidth="1"/>
    <col min="15" max="16384" width="9.140625" style="2"/>
  </cols>
  <sheetData>
    <row r="16" spans="8:18" ht="15.75" customHeight="1" x14ac:dyDescent="0.25"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8:18" ht="16.5" customHeight="1" x14ac:dyDescent="0.25"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8:18" ht="16.5" customHeight="1" x14ac:dyDescent="0.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8:18" ht="16.5" thickBot="1" x14ac:dyDescent="0.3">
      <c r="H19" s="5"/>
      <c r="I19" s="6"/>
      <c r="J19" s="6"/>
      <c r="K19" s="1"/>
      <c r="L19" s="1"/>
      <c r="M19" s="1"/>
      <c r="N19" s="1"/>
      <c r="O19" s="1"/>
      <c r="P19" s="1"/>
      <c r="Q19" s="1"/>
      <c r="R19" s="1"/>
    </row>
    <row r="20" spans="8:18" ht="17.25" thickTop="1" thickBot="1" x14ac:dyDescent="0.3">
      <c r="H20" s="7"/>
      <c r="I20" s="8"/>
      <c r="J20" s="9"/>
      <c r="K20" s="26" t="s">
        <v>0</v>
      </c>
      <c r="L20" s="26" t="s">
        <v>1</v>
      </c>
      <c r="M20" s="26" t="s">
        <v>2</v>
      </c>
      <c r="N20" s="26" t="s">
        <v>3</v>
      </c>
      <c r="O20" s="1"/>
      <c r="P20" s="1"/>
      <c r="Q20" s="1"/>
      <c r="R20" s="1"/>
    </row>
    <row r="21" spans="8:18" ht="15.75" x14ac:dyDescent="0.25">
      <c r="H21" s="7"/>
      <c r="I21" s="8"/>
      <c r="J21" s="9"/>
      <c r="K21" s="12">
        <v>1</v>
      </c>
      <c r="L21" s="13">
        <v>0.125</v>
      </c>
      <c r="M21" s="14">
        <v>45169</v>
      </c>
      <c r="N21" s="15">
        <v>5000000</v>
      </c>
      <c r="O21" s="1"/>
      <c r="P21" s="1"/>
      <c r="Q21" s="1"/>
      <c r="R21" s="1"/>
    </row>
    <row r="22" spans="8:18" ht="15.75" x14ac:dyDescent="0.25">
      <c r="H22" s="7"/>
      <c r="I22" s="8"/>
      <c r="J22" s="9"/>
      <c r="K22" s="12">
        <v>2</v>
      </c>
      <c r="L22" s="13">
        <v>0.375</v>
      </c>
      <c r="M22" s="14">
        <v>45519</v>
      </c>
      <c r="N22" s="15">
        <v>5000000</v>
      </c>
      <c r="O22" s="1"/>
      <c r="P22" s="1"/>
      <c r="Q22" s="1"/>
      <c r="R22" s="1"/>
    </row>
    <row r="23" spans="8:18" ht="15.75" x14ac:dyDescent="0.25">
      <c r="H23" s="7"/>
      <c r="I23" s="8"/>
      <c r="J23" s="9"/>
      <c r="K23" s="12">
        <v>3</v>
      </c>
      <c r="L23" s="20">
        <v>0.75</v>
      </c>
      <c r="M23" s="14">
        <v>46265</v>
      </c>
      <c r="N23" s="15">
        <v>3000000</v>
      </c>
      <c r="O23" s="1"/>
      <c r="P23" s="1"/>
      <c r="Q23" s="1"/>
      <c r="R23" s="1"/>
    </row>
    <row r="24" spans="8:18" ht="15.75" x14ac:dyDescent="0.25">
      <c r="H24" s="7"/>
      <c r="I24" s="8"/>
      <c r="J24" s="9"/>
      <c r="K24" s="12">
        <v>4</v>
      </c>
      <c r="L24" s="13">
        <v>1.125</v>
      </c>
      <c r="M24" s="14">
        <v>46996</v>
      </c>
      <c r="N24" s="15">
        <v>3000000</v>
      </c>
      <c r="O24" s="1"/>
      <c r="P24" s="1"/>
      <c r="Q24" s="1"/>
      <c r="R24" s="1"/>
    </row>
    <row r="25" spans="8:18" ht="16.5" thickBot="1" x14ac:dyDescent="0.3">
      <c r="H25" s="3"/>
      <c r="I25" s="1"/>
      <c r="J25" s="1"/>
      <c r="K25" s="16">
        <v>5</v>
      </c>
      <c r="L25" s="21">
        <v>1.25</v>
      </c>
      <c r="M25" s="17">
        <v>48075</v>
      </c>
      <c r="N25" s="18">
        <v>2000000</v>
      </c>
      <c r="O25" s="1"/>
      <c r="P25" s="1"/>
      <c r="Q25" s="1"/>
      <c r="R25" s="1"/>
    </row>
    <row r="26" spans="8:18" ht="16.5" thickTop="1" x14ac:dyDescent="0.25"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8:18" ht="15.75" x14ac:dyDescent="0.25">
      <c r="H27" s="19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8:18" ht="15.75" x14ac:dyDescent="0.25">
      <c r="H28" s="11"/>
    </row>
    <row r="29" spans="8:18" ht="15.75" x14ac:dyDescent="0.25">
      <c r="H29" s="1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1FF2-52B6-4E9F-AD27-EA665A052C19}">
  <sheetPr>
    <tabColor rgb="FF0070C0"/>
  </sheetPr>
  <dimension ref="D8:P63"/>
  <sheetViews>
    <sheetView topLeftCell="A31" workbookViewId="0">
      <selection activeCell="K50" sqref="K50"/>
    </sheetView>
  </sheetViews>
  <sheetFormatPr defaultRowHeight="15.75" x14ac:dyDescent="0.25"/>
  <cols>
    <col min="1" max="3" width="9.140625" style="92"/>
    <col min="4" max="4" width="8.42578125" style="92" bestFit="1" customWidth="1"/>
    <col min="5" max="5" width="17.28515625" style="92" bestFit="1" customWidth="1"/>
    <col min="6" max="6" width="15" style="92" bestFit="1" customWidth="1"/>
    <col min="7" max="8" width="17.28515625" style="92" bestFit="1" customWidth="1"/>
    <col min="9" max="9" width="24" style="92" bestFit="1" customWidth="1"/>
    <col min="10" max="11" width="15.7109375" style="92" bestFit="1" customWidth="1"/>
    <col min="12" max="12" width="19" style="92" bestFit="1" customWidth="1"/>
    <col min="13" max="13" width="15.7109375" style="92" bestFit="1" customWidth="1"/>
    <col min="14" max="16384" width="9.140625" style="92"/>
  </cols>
  <sheetData>
    <row r="8" spans="4:15" ht="16.5" thickBot="1" x14ac:dyDescent="0.3"/>
    <row r="9" spans="4:15" ht="16.5" thickTop="1" x14ac:dyDescent="0.25">
      <c r="D9" s="93" t="s">
        <v>15</v>
      </c>
      <c r="E9" s="94"/>
      <c r="F9" s="94"/>
      <c r="G9" s="94"/>
      <c r="H9" s="94"/>
      <c r="I9" s="94"/>
      <c r="J9" s="94"/>
      <c r="K9" s="95"/>
      <c r="N9" s="23"/>
      <c r="O9" s="23"/>
    </row>
    <row r="10" spans="4:15" ht="16.5" thickBot="1" x14ac:dyDescent="0.3">
      <c r="D10" s="96"/>
      <c r="E10" s="97"/>
      <c r="F10" s="97"/>
      <c r="G10" s="97"/>
      <c r="H10" s="82" t="s">
        <v>6</v>
      </c>
      <c r="I10" s="82"/>
      <c r="J10" s="82"/>
      <c r="K10" s="83"/>
      <c r="N10" s="22"/>
    </row>
    <row r="11" spans="4:15" ht="16.5" thickBot="1" x14ac:dyDescent="0.3">
      <c r="D11" s="96"/>
      <c r="E11" s="97"/>
      <c r="F11" s="97"/>
      <c r="G11" s="97"/>
      <c r="H11" s="84">
        <v>44447</v>
      </c>
      <c r="I11" s="85"/>
      <c r="J11" s="84">
        <v>44448</v>
      </c>
      <c r="K11" s="86"/>
    </row>
    <row r="12" spans="4:15" ht="16.5" thickBot="1" x14ac:dyDescent="0.3">
      <c r="D12" s="51" t="s">
        <v>0</v>
      </c>
      <c r="E12" s="29" t="s">
        <v>1</v>
      </c>
      <c r="F12" s="29" t="s">
        <v>2</v>
      </c>
      <c r="G12" s="29" t="s">
        <v>3</v>
      </c>
      <c r="H12" s="74" t="s">
        <v>4</v>
      </c>
      <c r="I12" s="74" t="s">
        <v>5</v>
      </c>
      <c r="J12" s="74" t="s">
        <v>4</v>
      </c>
      <c r="K12" s="66" t="s">
        <v>5</v>
      </c>
    </row>
    <row r="13" spans="4:15" x14ac:dyDescent="0.25">
      <c r="D13" s="41">
        <v>1</v>
      </c>
      <c r="E13" s="42">
        <v>0.125</v>
      </c>
      <c r="F13" s="43">
        <v>45169</v>
      </c>
      <c r="G13" s="44">
        <v>5000000</v>
      </c>
      <c r="H13" s="44">
        <v>99</v>
      </c>
      <c r="I13" s="45">
        <f>26+3/16</f>
        <v>26.1875</v>
      </c>
      <c r="J13" s="44">
        <v>99</v>
      </c>
      <c r="K13" s="46">
        <f>26+7/16</f>
        <v>26.4375</v>
      </c>
    </row>
    <row r="14" spans="4:15" x14ac:dyDescent="0.25">
      <c r="D14" s="41">
        <v>2</v>
      </c>
      <c r="E14" s="42">
        <v>0.375</v>
      </c>
      <c r="F14" s="43">
        <v>45519</v>
      </c>
      <c r="G14" s="44">
        <v>5000000</v>
      </c>
      <c r="H14" s="44">
        <v>99</v>
      </c>
      <c r="I14" s="45">
        <f>27+5/8</f>
        <v>27.625</v>
      </c>
      <c r="J14" s="44">
        <v>99</v>
      </c>
      <c r="K14" s="46">
        <v>28.5</v>
      </c>
    </row>
    <row r="15" spans="4:15" x14ac:dyDescent="0.25">
      <c r="D15" s="41">
        <v>3</v>
      </c>
      <c r="E15" s="47">
        <v>0.75</v>
      </c>
      <c r="F15" s="43">
        <v>46265</v>
      </c>
      <c r="G15" s="44">
        <v>3000000</v>
      </c>
      <c r="H15" s="44">
        <v>99</v>
      </c>
      <c r="I15" s="45">
        <f>22+5/8</f>
        <v>22.625</v>
      </c>
      <c r="J15" s="44">
        <v>99</v>
      </c>
      <c r="K15" s="46">
        <f>25+7/8</f>
        <v>25.875</v>
      </c>
    </row>
    <row r="16" spans="4:15" x14ac:dyDescent="0.25">
      <c r="D16" s="41">
        <v>4</v>
      </c>
      <c r="E16" s="42">
        <v>1.125</v>
      </c>
      <c r="F16" s="43">
        <v>46996</v>
      </c>
      <c r="G16" s="44">
        <v>3000000</v>
      </c>
      <c r="H16" s="44">
        <v>100</v>
      </c>
      <c r="I16" s="45">
        <f>2+1/4</f>
        <v>2.25</v>
      </c>
      <c r="J16" s="44">
        <v>100</v>
      </c>
      <c r="K16" s="48">
        <v>9</v>
      </c>
    </row>
    <row r="17" spans="4:12" ht="16.5" thickBot="1" x14ac:dyDescent="0.3">
      <c r="D17" s="49">
        <v>5</v>
      </c>
      <c r="E17" s="30">
        <v>1.25</v>
      </c>
      <c r="F17" s="31">
        <v>48075</v>
      </c>
      <c r="G17" s="32">
        <v>2000000</v>
      </c>
      <c r="H17" s="32">
        <v>99</v>
      </c>
      <c r="I17" s="33">
        <v>5.5</v>
      </c>
      <c r="J17" s="32">
        <v>99</v>
      </c>
      <c r="K17" s="50">
        <v>17.5</v>
      </c>
    </row>
    <row r="18" spans="4:12" ht="16.5" thickTop="1" x14ac:dyDescent="0.25"/>
    <row r="19" spans="4:12" ht="16.5" thickBot="1" x14ac:dyDescent="0.3"/>
    <row r="20" spans="4:12" ht="16.5" thickTop="1" x14ac:dyDescent="0.25">
      <c r="D20" s="98"/>
      <c r="E20" s="99"/>
      <c r="F20" s="94" t="s">
        <v>17</v>
      </c>
      <c r="G20" s="94"/>
      <c r="H20" s="64"/>
      <c r="I20" s="100"/>
      <c r="J20" s="93" t="s">
        <v>20</v>
      </c>
      <c r="K20" s="94"/>
      <c r="L20" s="95"/>
    </row>
    <row r="21" spans="4:12" ht="16.5" thickBot="1" x14ac:dyDescent="0.3">
      <c r="D21" s="96"/>
      <c r="E21" s="87">
        <v>44447</v>
      </c>
      <c r="F21" s="87"/>
      <c r="G21" s="87">
        <v>44448</v>
      </c>
      <c r="H21" s="88"/>
      <c r="I21" s="61"/>
      <c r="J21" s="101">
        <v>44447</v>
      </c>
      <c r="K21" s="102"/>
      <c r="L21" s="103"/>
    </row>
    <row r="22" spans="4:12" ht="16.5" thickBot="1" x14ac:dyDescent="0.3">
      <c r="D22" s="51" t="s">
        <v>0</v>
      </c>
      <c r="E22" s="74" t="s">
        <v>8</v>
      </c>
      <c r="F22" s="74" t="s">
        <v>9</v>
      </c>
      <c r="G22" s="74" t="s">
        <v>8</v>
      </c>
      <c r="H22" s="66" t="s">
        <v>9</v>
      </c>
      <c r="J22" s="65" t="s">
        <v>0</v>
      </c>
      <c r="K22" s="34" t="s">
        <v>7</v>
      </c>
      <c r="L22" s="66" t="s">
        <v>22</v>
      </c>
    </row>
    <row r="23" spans="4:12" x14ac:dyDescent="0.25">
      <c r="D23" s="52">
        <v>1</v>
      </c>
      <c r="E23" s="53">
        <f>ACCRINT(COUPPCD($E$21+1,F13,2,1),COUPNCD($E$21+1,F13,2,1),$E$21+1,E13/100,100,2,1)</f>
        <v>3.1077348066298341E-3</v>
      </c>
      <c r="F23" s="53">
        <f>H13+I13/32+E23</f>
        <v>99.821467109806633</v>
      </c>
      <c r="G23" s="53">
        <f>ACCRINT(COUPPCD($G$21+1,F13,2,1),COUPNCD($G$21+1,F13,2,1),$G$21+1,E13/100,100,2,1)</f>
        <v>3.453038674033149E-3</v>
      </c>
      <c r="H23" s="62">
        <f>J13+K13/32+G23</f>
        <v>99.829624913674039</v>
      </c>
      <c r="J23" s="52">
        <v>1</v>
      </c>
      <c r="K23" s="54">
        <f>F23/100*G13</f>
        <v>4991073.3554903315</v>
      </c>
      <c r="L23" s="89">
        <f>MDURATION($E$21+1,F13,E13/100,E32,2,1)</f>
        <v>1.9711223235898778</v>
      </c>
    </row>
    <row r="24" spans="4:12" x14ac:dyDescent="0.25">
      <c r="D24" s="52">
        <v>2</v>
      </c>
      <c r="E24" s="53">
        <f>ACCRINT(COUPPCD($E$21+1,F14,2,1),COUPNCD($E$21+1,F14,2,1),$E$21+1,E14/100,100,2,1)</f>
        <v>2.5475543478260868E-2</v>
      </c>
      <c r="F24" s="53">
        <f t="shared" ref="F24:F27" si="0">H14+I14/32+E24</f>
        <v>99.888756793478265</v>
      </c>
      <c r="G24" s="53">
        <f>ACCRINT(COUPPCD($G$21+1,F14,2,1),COUPNCD($G$21+1,F14,2,1),$G$21+1,E14/100,100,2,1)</f>
        <v>2.6494565217391304E-2</v>
      </c>
      <c r="H24" s="62">
        <f>J14+K14/32+G24</f>
        <v>99.917119565217391</v>
      </c>
      <c r="J24" s="52">
        <v>2</v>
      </c>
      <c r="K24" s="54">
        <f>F24/100*G14</f>
        <v>4994437.8396739131</v>
      </c>
      <c r="L24" s="90">
        <f>MDURATION($E$21+1,F14,E14/100,E33,2,1)</f>
        <v>2.9119085265889697</v>
      </c>
    </row>
    <row r="25" spans="4:12" x14ac:dyDescent="0.25">
      <c r="D25" s="52">
        <v>3</v>
      </c>
      <c r="E25" s="53">
        <f>ACCRINT(COUPPCD($E$21+1,F15,2,1),COUPNCD($E$21+1,F15,2,1),$E$21+1,E15/100,100,2,1)</f>
        <v>1.8646408839779006E-2</v>
      </c>
      <c r="F25" s="53">
        <f t="shared" si="0"/>
        <v>99.725677658839786</v>
      </c>
      <c r="G25" s="53">
        <f>ACCRINT(COUPPCD($G$21+1,F15,2,1),COUPNCD($G$21+1,F15,2,1),$G$21+1,E15/100,100,2,1)</f>
        <v>2.0718232044198894E-2</v>
      </c>
      <c r="H25" s="62">
        <f>J15+K15/32+G25</f>
        <v>99.829311982044203</v>
      </c>
      <c r="J25" s="52">
        <v>3</v>
      </c>
      <c r="K25" s="54">
        <f>F25/100*G15</f>
        <v>2991770.3297651936</v>
      </c>
      <c r="L25" s="90">
        <f>MDURATION($E$21+1,F15,E15/100,E34,2,1)</f>
        <v>4.8720194827534673</v>
      </c>
    </row>
    <row r="26" spans="4:12" x14ac:dyDescent="0.25">
      <c r="D26" s="52">
        <v>4</v>
      </c>
      <c r="E26" s="53">
        <f>ACCRINT(COUPPCD($E$21+1,F16,2,1),COUPNCD($E$21+1,F16,2,1),$E$21+1,E16/100,100,2,1)</f>
        <v>2.7969613259668506E-2</v>
      </c>
      <c r="F26" s="53">
        <f t="shared" si="0"/>
        <v>100.09828211325967</v>
      </c>
      <c r="G26" s="53">
        <f>ACCRINT(COUPPCD($G$21+1,F16,2,1),COUPNCD($G$21+1,F16,2,1),$G$21+1,E16/100,100,2,1)</f>
        <v>3.107734806629834E-2</v>
      </c>
      <c r="H26" s="62">
        <f>J16+K16/32+G26</f>
        <v>100.3123273480663</v>
      </c>
      <c r="J26" s="52">
        <v>4</v>
      </c>
      <c r="K26" s="54">
        <f>F26/100*G16</f>
        <v>3002948.4633977897</v>
      </c>
      <c r="L26" s="90">
        <f>MDURATION($E$21+1,F16,E16/100,E35,2,1)</f>
        <v>6.6890769696009711</v>
      </c>
    </row>
    <row r="27" spans="4:12" ht="16.5" thickBot="1" x14ac:dyDescent="0.3">
      <c r="D27" s="56">
        <v>5</v>
      </c>
      <c r="E27" s="24">
        <f>ACCRINT(COUPPCD($E$21+1,F17,2,1),COUPNCD($E$21+1,F17,2,1),$E$21+1,E17/100,100,2,1)</f>
        <v>8.4918478260869568E-2</v>
      </c>
      <c r="F27" s="24">
        <f t="shared" si="0"/>
        <v>99.256793478260875</v>
      </c>
      <c r="G27" s="24">
        <f>ACCRINT(COUPPCD($G$21+1,F17,2,1),COUPNCD($G$21+1,F17,2,1),$G$21+1,E17/100,100,2,1)</f>
        <v>8.8315217391304338E-2</v>
      </c>
      <c r="H27" s="63">
        <f>J17+K17/32+G27</f>
        <v>99.635190217391298</v>
      </c>
      <c r="J27" s="56">
        <v>5</v>
      </c>
      <c r="K27" s="25">
        <f>F27/100*G17</f>
        <v>1985135.8695652175</v>
      </c>
      <c r="L27" s="91">
        <f>MDURATION($E$21+1,F17,E17/100,E36,2,1)</f>
        <v>9.2981252847881546</v>
      </c>
    </row>
    <row r="28" spans="4:12" ht="17.25" thickTop="1" thickBot="1" x14ac:dyDescent="0.3"/>
    <row r="29" spans="4:12" ht="17.25" thickTop="1" thickBot="1" x14ac:dyDescent="0.3">
      <c r="D29" s="104"/>
      <c r="E29" s="105"/>
      <c r="J29" s="93" t="s">
        <v>19</v>
      </c>
      <c r="K29" s="95"/>
    </row>
    <row r="30" spans="4:12" ht="17.25" thickTop="1" thickBot="1" x14ac:dyDescent="0.3">
      <c r="D30" s="93" t="s">
        <v>16</v>
      </c>
      <c r="E30" s="94"/>
      <c r="F30" s="95"/>
      <c r="J30" s="101">
        <v>44448</v>
      </c>
      <c r="K30" s="103"/>
    </row>
    <row r="31" spans="4:12" ht="16.5" thickBot="1" x14ac:dyDescent="0.3">
      <c r="D31" s="51" t="s">
        <v>0</v>
      </c>
      <c r="E31" s="29" t="s">
        <v>12</v>
      </c>
      <c r="F31" s="40" t="s">
        <v>14</v>
      </c>
      <c r="J31" s="51" t="s">
        <v>0</v>
      </c>
      <c r="K31" s="60" t="s">
        <v>7</v>
      </c>
    </row>
    <row r="32" spans="4:12" x14ac:dyDescent="0.25">
      <c r="D32" s="52">
        <v>1</v>
      </c>
      <c r="E32" s="106">
        <f>YIELD($H$11+1,F13,E13/100,H13+I13/32,100,2,1)</f>
        <v>2.1721003297369571E-3</v>
      </c>
      <c r="F32" s="107">
        <f>YIELD($H$11+1,F13,E13/100,J13+K13/32,100,2,1)</f>
        <v>2.1323966101244474E-3</v>
      </c>
      <c r="J32" s="52">
        <v>1</v>
      </c>
      <c r="K32" s="55">
        <f>H23/100*G13</f>
        <v>4991481.2456837017</v>
      </c>
    </row>
    <row r="33" spans="4:16" x14ac:dyDescent="0.25">
      <c r="D33" s="52">
        <v>2</v>
      </c>
      <c r="E33" s="106">
        <f>YIELD($H$11+1,F14,E14/100,H14+I14/32,100,2,1)</f>
        <v>4.2195906981539995E-3</v>
      </c>
      <c r="F33" s="107">
        <f>YIELD($H$11+1,F14,E14/100,J14+K14/32,100,2,1)</f>
        <v>4.1255980379895666E-3</v>
      </c>
      <c r="J33" s="52">
        <v>2</v>
      </c>
      <c r="K33" s="55">
        <f>H24/100*G14</f>
        <v>4995855.9782608701</v>
      </c>
    </row>
    <row r="34" spans="4:16" x14ac:dyDescent="0.25">
      <c r="D34" s="52">
        <v>3</v>
      </c>
      <c r="E34" s="106">
        <f>YIELD($H$11+1,F15,E15/100,H15+I15/32,100,2,1)</f>
        <v>8.1019315702275801E-3</v>
      </c>
      <c r="F34" s="107">
        <f>YIELD($H$11+1,F15,E15/100,J15+K15/32,100,2,1)</f>
        <v>7.8930157428517451E-3</v>
      </c>
      <c r="J34" s="52">
        <v>3</v>
      </c>
      <c r="K34" s="55">
        <f>H25/100*G15</f>
        <v>2994879.3594613262</v>
      </c>
    </row>
    <row r="35" spans="4:16" x14ac:dyDescent="0.25">
      <c r="D35" s="52">
        <v>4</v>
      </c>
      <c r="E35" s="106">
        <f>YIELD($H$11+1,F16,E16/100,H16+I16/32,100,2,1)</f>
        <v>1.1144835973240836E-2</v>
      </c>
      <c r="F35" s="107">
        <f>YIELD($H$11+1,F16,E16/100,J16+K16/32,100,2,1)</f>
        <v>1.0830163281085563E-2</v>
      </c>
      <c r="J35" s="52">
        <v>4</v>
      </c>
      <c r="K35" s="55">
        <f>H26/100*G16</f>
        <v>3009369.8204419888</v>
      </c>
    </row>
    <row r="36" spans="4:16" ht="16.5" thickBot="1" x14ac:dyDescent="0.3">
      <c r="D36" s="56">
        <v>5</v>
      </c>
      <c r="E36" s="108">
        <f>YIELD($H$11+1,F17,E17/100,H17+I17/32,100,2,1)</f>
        <v>1.3392994387174239E-2</v>
      </c>
      <c r="F36" s="109">
        <f>YIELD($H$11+1,F17,E17/100,J17+K17/32,100,2,1)</f>
        <v>1.2987503809024492E-2</v>
      </c>
      <c r="J36" s="56">
        <v>5</v>
      </c>
      <c r="K36" s="57">
        <f>H27/100*G17</f>
        <v>1992703.8043478259</v>
      </c>
    </row>
    <row r="37" spans="4:16" ht="16.5" thickTop="1" x14ac:dyDescent="0.25"/>
    <row r="38" spans="4:16" ht="16.5" thickBot="1" x14ac:dyDescent="0.3"/>
    <row r="39" spans="4:16" ht="16.5" thickTop="1" x14ac:dyDescent="0.25">
      <c r="J39" s="93" t="s">
        <v>18</v>
      </c>
      <c r="K39" s="110"/>
    </row>
    <row r="40" spans="4:16" ht="16.5" thickBot="1" x14ac:dyDescent="0.3">
      <c r="J40" s="59" t="s">
        <v>0</v>
      </c>
      <c r="K40" s="40" t="s">
        <v>10</v>
      </c>
    </row>
    <row r="41" spans="4:16" x14ac:dyDescent="0.25">
      <c r="J41" s="52">
        <v>1</v>
      </c>
      <c r="K41" s="111">
        <f>K32-K23</f>
        <v>407.89019337017089</v>
      </c>
    </row>
    <row r="42" spans="4:16" x14ac:dyDescent="0.25">
      <c r="J42" s="52">
        <v>2</v>
      </c>
      <c r="K42" s="111">
        <f>K33-K24</f>
        <v>1418.1385869570076</v>
      </c>
    </row>
    <row r="43" spans="4:16" x14ac:dyDescent="0.25">
      <c r="J43" s="52">
        <v>3</v>
      </c>
      <c r="K43" s="111">
        <f>K34-K25</f>
        <v>3109.0296961325221</v>
      </c>
    </row>
    <row r="44" spans="4:16" x14ac:dyDescent="0.25">
      <c r="J44" s="52">
        <v>4</v>
      </c>
      <c r="K44" s="111">
        <f>K35-K26</f>
        <v>6421.3570441990159</v>
      </c>
    </row>
    <row r="45" spans="4:16" ht="16.5" thickBot="1" x14ac:dyDescent="0.3">
      <c r="J45" s="52">
        <v>5</v>
      </c>
      <c r="K45" s="111">
        <f>K36-K27</f>
        <v>7567.9347826084122</v>
      </c>
    </row>
    <row r="46" spans="4:16" ht="16.5" thickBot="1" x14ac:dyDescent="0.3">
      <c r="J46" s="112" t="s">
        <v>11</v>
      </c>
      <c r="K46" s="113">
        <f>SUM(K41:K45)</f>
        <v>18924.350303267129</v>
      </c>
    </row>
    <row r="47" spans="4:16" ht="17.25" thickTop="1" thickBot="1" x14ac:dyDescent="0.3"/>
    <row r="48" spans="4:16" ht="16.5" thickTop="1" x14ac:dyDescent="0.25">
      <c r="J48" s="93" t="s">
        <v>21</v>
      </c>
      <c r="K48" s="94"/>
      <c r="L48" s="99"/>
      <c r="M48" s="99"/>
      <c r="N48" s="99"/>
      <c r="O48" s="99"/>
      <c r="P48" s="114"/>
    </row>
    <row r="49" spans="10:16" ht="16.5" thickBot="1" x14ac:dyDescent="0.3">
      <c r="J49" s="51" t="s">
        <v>0</v>
      </c>
      <c r="K49" s="29" t="s">
        <v>13</v>
      </c>
      <c r="L49" s="97"/>
      <c r="M49" s="97"/>
      <c r="N49" s="97"/>
      <c r="O49" s="97"/>
      <c r="P49" s="115"/>
    </row>
    <row r="50" spans="10:16" x14ac:dyDescent="0.25">
      <c r="J50" s="52">
        <v>1</v>
      </c>
      <c r="K50" s="116">
        <f>F32-E32</f>
        <v>-3.9703719612509646E-5</v>
      </c>
      <c r="L50" s="97"/>
      <c r="M50" s="97"/>
      <c r="N50" s="97"/>
      <c r="O50" s="97"/>
      <c r="P50" s="115"/>
    </row>
    <row r="51" spans="10:16" x14ac:dyDescent="0.25">
      <c r="J51" s="52">
        <v>2</v>
      </c>
      <c r="K51" s="117">
        <f>F33-E33</f>
        <v>-9.3992660164432876E-5</v>
      </c>
      <c r="L51" s="97"/>
      <c r="M51" s="97"/>
      <c r="N51" s="97"/>
      <c r="O51" s="97"/>
      <c r="P51" s="115"/>
    </row>
    <row r="52" spans="10:16" x14ac:dyDescent="0.25">
      <c r="J52" s="52">
        <v>3</v>
      </c>
      <c r="K52" s="117">
        <f>F34-E34</f>
        <v>-2.08915827375835E-4</v>
      </c>
      <c r="L52" s="97"/>
      <c r="M52" s="97"/>
      <c r="N52" s="97"/>
      <c r="O52" s="97"/>
      <c r="P52" s="115"/>
    </row>
    <row r="53" spans="10:16" x14ac:dyDescent="0.25">
      <c r="J53" s="52">
        <v>4</v>
      </c>
      <c r="K53" s="117">
        <f>F35-E35</f>
        <v>-3.1467269215527255E-4</v>
      </c>
      <c r="L53" s="97"/>
      <c r="M53" s="97"/>
      <c r="N53" s="97"/>
      <c r="O53" s="97"/>
      <c r="P53" s="115"/>
    </row>
    <row r="54" spans="10:16" x14ac:dyDescent="0.25">
      <c r="J54" s="52">
        <v>5</v>
      </c>
      <c r="K54" s="117">
        <f>F36-E36</f>
        <v>-4.054905781497465E-4</v>
      </c>
      <c r="L54" s="97"/>
      <c r="M54" s="97"/>
      <c r="N54" s="97"/>
      <c r="O54" s="97"/>
      <c r="P54" s="115"/>
    </row>
    <row r="55" spans="10:16" x14ac:dyDescent="0.25">
      <c r="J55" s="96"/>
      <c r="K55" s="97"/>
      <c r="L55" s="97"/>
      <c r="M55" s="97"/>
      <c r="N55" s="97"/>
      <c r="O55" s="97"/>
      <c r="P55" s="115"/>
    </row>
    <row r="56" spans="10:16" x14ac:dyDescent="0.25">
      <c r="J56" s="96"/>
      <c r="K56" s="97"/>
      <c r="L56" s="97"/>
      <c r="M56" s="97"/>
      <c r="N56" s="97"/>
      <c r="O56" s="97"/>
      <c r="P56" s="115"/>
    </row>
    <row r="57" spans="10:16" x14ac:dyDescent="0.25">
      <c r="J57" s="96"/>
      <c r="K57" s="97"/>
      <c r="L57" s="97"/>
      <c r="M57" s="97"/>
      <c r="N57" s="97"/>
      <c r="O57" s="97"/>
      <c r="P57" s="115"/>
    </row>
    <row r="58" spans="10:16" x14ac:dyDescent="0.25">
      <c r="J58" s="96"/>
      <c r="K58" s="97"/>
      <c r="L58" s="97"/>
      <c r="M58" s="97"/>
      <c r="N58" s="97"/>
      <c r="O58" s="97"/>
      <c r="P58" s="115"/>
    </row>
    <row r="59" spans="10:16" x14ac:dyDescent="0.25">
      <c r="J59" s="96"/>
      <c r="K59" s="97"/>
      <c r="L59" s="97"/>
      <c r="M59" s="97"/>
      <c r="N59" s="97"/>
      <c r="O59" s="97"/>
      <c r="P59" s="115"/>
    </row>
    <row r="60" spans="10:16" x14ac:dyDescent="0.25">
      <c r="J60" s="96"/>
      <c r="K60" s="97"/>
      <c r="L60" s="97"/>
      <c r="M60" s="97"/>
      <c r="N60" s="97"/>
      <c r="O60" s="97"/>
      <c r="P60" s="115"/>
    </row>
    <row r="61" spans="10:16" x14ac:dyDescent="0.25">
      <c r="J61" s="96"/>
      <c r="K61" s="97"/>
      <c r="L61" s="97"/>
      <c r="M61" s="97"/>
      <c r="N61" s="97"/>
      <c r="O61" s="97"/>
      <c r="P61" s="115"/>
    </row>
    <row r="62" spans="10:16" ht="16.5" thickBot="1" x14ac:dyDescent="0.3">
      <c r="J62" s="118"/>
      <c r="K62" s="119"/>
      <c r="L62" s="119"/>
      <c r="M62" s="119"/>
      <c r="N62" s="119"/>
      <c r="O62" s="119"/>
      <c r="P62" s="120"/>
    </row>
    <row r="63" spans="10:16" ht="16.5" thickTop="1" x14ac:dyDescent="0.25"/>
  </sheetData>
  <mergeCells count="15">
    <mergeCell ref="D9:K9"/>
    <mergeCell ref="J48:K48"/>
    <mergeCell ref="J29:K29"/>
    <mergeCell ref="J30:K30"/>
    <mergeCell ref="J20:L20"/>
    <mergeCell ref="J21:L21"/>
    <mergeCell ref="J39:K39"/>
    <mergeCell ref="D30:F30"/>
    <mergeCell ref="H10:K10"/>
    <mergeCell ref="H11:I11"/>
    <mergeCell ref="J11:K11"/>
    <mergeCell ref="D29:E29"/>
    <mergeCell ref="E21:F21"/>
    <mergeCell ref="G21:H21"/>
    <mergeCell ref="F20:G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Table of Contents</vt:lpstr>
      <vt:lpstr>About</vt:lpstr>
      <vt:lpstr>Dashboard</vt:lpstr>
      <vt:lpstr>Instructions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Duke Tran</dc:creator>
  <cp:lastModifiedBy>Duke Tran</cp:lastModifiedBy>
  <dcterms:created xsi:type="dcterms:W3CDTF">2021-09-05T19:15:12Z</dcterms:created>
  <dcterms:modified xsi:type="dcterms:W3CDTF">2021-10-27T00:52:07Z</dcterms:modified>
</cp:coreProperties>
</file>